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5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iralles/Documents/GitHub/prelacion/"/>
    </mc:Choice>
  </mc:AlternateContent>
  <xr:revisionPtr revIDLastSave="0" documentId="13_ncr:1_{C195B4CF-0E13-674B-AD1A-E54A4AB6D356}" xr6:coauthVersionLast="47" xr6:coauthVersionMax="47" xr10:uidLastSave="{00000000-0000-0000-0000-000000000000}"/>
  <bookViews>
    <workbookView xWindow="2280" yWindow="660" windowWidth="26940" windowHeight="18000" activeTab="2" xr2:uid="{3D5291C6-221E-C642-A720-4CE1BCEBB45B}"/>
  </bookViews>
  <sheets>
    <sheet name="Instrucciones" sheetId="26" r:id="rId1"/>
    <sheet name="Configuración" sheetId="1" r:id="rId2"/>
    <sheet name="Control" sheetId="2" r:id="rId3"/>
    <sheet name="F01 NP1-1Adj - Readmisión" sheetId="3" r:id="rId4"/>
    <sheet name="F02 NP1-1Adj - PPAA" sheetId="4" r:id="rId5"/>
    <sheet name="F03 NP2-1Adj - Readmisión" sheetId="5" r:id="rId6"/>
    <sheet name="F04 NP2A-1Adj - PPAA" sheetId="6" r:id="rId7"/>
    <sheet name="F05 NP2B-1Adj - PPAA" sheetId="7" r:id="rId8"/>
    <sheet name="F06 NP2B-1Adj - Cambio Especial" sheetId="8" r:id="rId9"/>
    <sheet name="F07 NP3-1Adj - Readmisión" sheetId="9" r:id="rId10"/>
    <sheet name="F08 NP3-1Adj - PPAA" sheetId="10" r:id="rId11"/>
    <sheet name="F09 NP4-1Adj - Readmisión" sheetId="11" r:id="rId12"/>
    <sheet name="F10 NP4-1Adj - PPAA" sheetId="12" r:id="rId13"/>
    <sheet name="F11 NP4-1Adj - Cambio Especiali" sheetId="13" r:id="rId14"/>
    <sheet name="F12 NP1-2Adj - Traslado" sheetId="14" r:id="rId15"/>
    <sheet name="F13 NP1-2Adj - Readmisión otros" sheetId="15" r:id="rId16"/>
    <sheet name="F14 NP1-2Adj - PPAA otros" sheetId="16" r:id="rId17"/>
    <sheet name="F15 NP2-2Adj - Traslado" sheetId="17" r:id="rId18"/>
    <sheet name="F16 NP2-2Adj - Readmisión otros" sheetId="18" r:id="rId19"/>
    <sheet name="F17 NP2-2Adj - PPAA otros" sheetId="19" r:id="rId20"/>
    <sheet name="F18 NP3-2Adj - Traslado" sheetId="20" r:id="rId21"/>
    <sheet name="F19 NP3-2Adj - Readmisión otros" sheetId="21" r:id="rId22"/>
    <sheet name="F20 NP3-2Adj - PPAA otros" sheetId="22" r:id="rId23"/>
    <sheet name="F21 NP4-2Adj - Traslado" sheetId="23" r:id="rId24"/>
    <sheet name="F22 NP4-2Adj - Readmisión otros" sheetId="24" r:id="rId25"/>
    <sheet name="F23 NP4-2Adj - PPAA otros" sheetId="25" r:id="rId26"/>
  </sheets>
  <definedNames>
    <definedName name="_xlnm.Print_Area" localSheetId="3">'F01 NP1-1Adj - Readmisión'!$A$1:$L$55</definedName>
    <definedName name="_xlnm.Print_Area" localSheetId="4">'F02 NP1-1Adj - PPAA'!$A$1:$L$55</definedName>
    <definedName name="_xlnm.Print_Area" localSheetId="5">'F03 NP2-1Adj - Readmisión'!$A$1:$L$55</definedName>
    <definedName name="_xlnm.Print_Area" localSheetId="6">'F04 NP2A-1Adj - PPAA'!$A$1:$L$55</definedName>
    <definedName name="_xlnm.Print_Area" localSheetId="7">'F05 NP2B-1Adj - PPAA'!$A$1:$L$55</definedName>
    <definedName name="_xlnm.Print_Area" localSheetId="8">'F06 NP2B-1Adj - Cambio Especial'!$A$1:$L$55</definedName>
    <definedName name="_xlnm.Print_Area" localSheetId="9">'F07 NP3-1Adj - Readmisión'!$A$1:$L$55</definedName>
    <definedName name="_xlnm.Print_Area" localSheetId="10">'F08 NP3-1Adj - PPAA'!$A$1:$L$55</definedName>
    <definedName name="_xlnm.Print_Area" localSheetId="11">'F09 NP4-1Adj - Readmisión'!$A$1:$L$55</definedName>
    <definedName name="_xlnm.Print_Area" localSheetId="12">'F10 NP4-1Adj - PPAA'!$A$1:$L$55</definedName>
    <definedName name="_xlnm.Print_Area" localSheetId="13">'F11 NP4-1Adj - Cambio Especiali'!$A$1:$L$55</definedName>
    <definedName name="_xlnm.Print_Area" localSheetId="14">'F12 NP1-2Adj - Traslado'!$A$1:$L$55</definedName>
    <definedName name="_xlnm.Print_Area" localSheetId="15">'F13 NP1-2Adj - Readmisión otros'!$A$1:$L$55</definedName>
    <definedName name="_xlnm.Print_Area" localSheetId="16">'F14 NP1-2Adj - PPAA otros'!$A$1:$L$55</definedName>
    <definedName name="_xlnm.Print_Area" localSheetId="17">'F15 NP2-2Adj - Traslado'!$A$1:$L$55</definedName>
    <definedName name="_xlnm.Print_Area" localSheetId="18">'F16 NP2-2Adj - Readmisión otros'!$A$1:$L$55</definedName>
    <definedName name="_xlnm.Print_Area" localSheetId="19">'F17 NP2-2Adj - PPAA otros'!$A$1:$L$55</definedName>
    <definedName name="_xlnm.Print_Area" localSheetId="20">'F18 NP3-2Adj - Traslado'!$A$1:$L$55</definedName>
    <definedName name="_xlnm.Print_Area" localSheetId="21">'F19 NP3-2Adj - Readmisión otros'!$A$1:$L$55</definedName>
    <definedName name="_xlnm.Print_Area" localSheetId="22">'F20 NP3-2Adj - PPAA otros'!$A$1:$L$55</definedName>
    <definedName name="_xlnm.Print_Area" localSheetId="23">'F21 NP4-2Adj - Traslado'!$A$1:$L$55</definedName>
    <definedName name="_xlnm.Print_Area" localSheetId="24">'F22 NP4-2Adj - Readmisión otros'!$A$1:$L$55</definedName>
    <definedName name="_xlnm.Print_Area" localSheetId="25">'F23 NP4-2Adj - PPAA otros'!$A$1:$L$55</definedName>
    <definedName name="_xlnm.Print_Titles" localSheetId="3">'F01 NP1-1Adj - Readmisión'!$1:$11</definedName>
    <definedName name="_xlnm.Print_Titles" localSheetId="4">'F02 NP1-1Adj - PPAA'!$1:$11</definedName>
    <definedName name="_xlnm.Print_Titles" localSheetId="5">'F03 NP2-1Adj - Readmisión'!$1:$11</definedName>
    <definedName name="_xlnm.Print_Titles" localSheetId="6">'F04 NP2A-1Adj - PPAA'!$1:$11</definedName>
    <definedName name="_xlnm.Print_Titles" localSheetId="7">'F05 NP2B-1Adj - PPAA'!$1:$11</definedName>
    <definedName name="_xlnm.Print_Titles" localSheetId="8">'F06 NP2B-1Adj - Cambio Especial'!$1:$11</definedName>
    <definedName name="_xlnm.Print_Titles" localSheetId="9">'F07 NP3-1Adj - Readmisión'!$1:$11</definedName>
    <definedName name="_xlnm.Print_Titles" localSheetId="10">'F08 NP3-1Adj - PPAA'!$1:$11</definedName>
    <definedName name="_xlnm.Print_Titles" localSheetId="11">'F09 NP4-1Adj - Readmisión'!$1:$11</definedName>
    <definedName name="_xlnm.Print_Titles" localSheetId="12">'F10 NP4-1Adj - PPAA'!$1:$11</definedName>
    <definedName name="_xlnm.Print_Titles" localSheetId="13">'F11 NP4-1Adj - Cambio Especiali'!$1:$11</definedName>
    <definedName name="_xlnm.Print_Titles" localSheetId="14">'F12 NP1-2Adj - Traslado'!$1:$11</definedName>
    <definedName name="_xlnm.Print_Titles" localSheetId="15">'F13 NP1-2Adj - Readmisión otros'!$1:$11</definedName>
    <definedName name="_xlnm.Print_Titles" localSheetId="16">'F14 NP1-2Adj - PPAA otros'!$1:$11</definedName>
    <definedName name="_xlnm.Print_Titles" localSheetId="17">'F15 NP2-2Adj - Traslado'!$1:$11</definedName>
    <definedName name="_xlnm.Print_Titles" localSheetId="18">'F16 NP2-2Adj - Readmisión otros'!$1:$11</definedName>
    <definedName name="_xlnm.Print_Titles" localSheetId="19">'F17 NP2-2Adj - PPAA otros'!$1:$11</definedName>
    <definedName name="_xlnm.Print_Titles" localSheetId="20">'F18 NP3-2Adj - Traslado'!$1:$11</definedName>
    <definedName name="_xlnm.Print_Titles" localSheetId="21">'F19 NP3-2Adj - Readmisión otros'!$1:$11</definedName>
    <definedName name="_xlnm.Print_Titles" localSheetId="22">'F20 NP3-2Adj - PPAA otros'!$1:$11</definedName>
    <definedName name="_xlnm.Print_Titles" localSheetId="23">'F21 NP4-2Adj - Traslado'!$1:$11</definedName>
    <definedName name="_xlnm.Print_Titles" localSheetId="24">'F22 NP4-2Adj - Readmisión otros'!$1:$11</definedName>
    <definedName name="_xlnm.Print_Titles" localSheetId="25">'F23 NP4-2Adj - PPAA otros'!$1:$11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AE28" i="2" l="1"/>
  <c r="AE18" i="2"/>
  <c r="AE8" i="2"/>
  <c r="AD31" i="2"/>
  <c r="AD28" i="2"/>
  <c r="AD27" i="2"/>
  <c r="AD23" i="2"/>
  <c r="AD21" i="2"/>
  <c r="AD18" i="2"/>
  <c r="AD17" i="2"/>
  <c r="AD13" i="2"/>
  <c r="AD11" i="2"/>
  <c r="AD8" i="2"/>
  <c r="AD7" i="2"/>
  <c r="AC32" i="2"/>
  <c r="AD32" i="2" s="1"/>
  <c r="AC31" i="2"/>
  <c r="AC30" i="2"/>
  <c r="AD30" i="2" s="1"/>
  <c r="AC29" i="2"/>
  <c r="AD29" i="2" s="1"/>
  <c r="AC28" i="2"/>
  <c r="AC27" i="2"/>
  <c r="AC26" i="2"/>
  <c r="AD26" i="2" s="1"/>
  <c r="AC25" i="2"/>
  <c r="AD25" i="2" s="1"/>
  <c r="AC24" i="2"/>
  <c r="AD24" i="2" s="1"/>
  <c r="AC23" i="2"/>
  <c r="AC22" i="2"/>
  <c r="AD22" i="2" s="1"/>
  <c r="AC21" i="2"/>
  <c r="AC20" i="2"/>
  <c r="AD20" i="2" s="1"/>
  <c r="AC19" i="2"/>
  <c r="AD19" i="2" s="1"/>
  <c r="AC18" i="2"/>
  <c r="AC17" i="2"/>
  <c r="AC16" i="2"/>
  <c r="AD16" i="2" s="1"/>
  <c r="AC15" i="2"/>
  <c r="AD15" i="2" s="1"/>
  <c r="AC14" i="2"/>
  <c r="AD14" i="2" s="1"/>
  <c r="AC13" i="2"/>
  <c r="AC12" i="2"/>
  <c r="AD12" i="2" s="1"/>
  <c r="AC11" i="2"/>
  <c r="AC10" i="2"/>
  <c r="AD10" i="2" s="1"/>
  <c r="AC9" i="2"/>
  <c r="AD9" i="2" s="1"/>
  <c r="AC8" i="2"/>
  <c r="AC7" i="2"/>
  <c r="AC6" i="2"/>
  <c r="AD6" i="2" s="1"/>
  <c r="AC5" i="2"/>
  <c r="AD5" i="2" s="1"/>
  <c r="AC4" i="2"/>
  <c r="AD4" i="2" s="1"/>
  <c r="B32" i="2"/>
  <c r="AE32" i="2" s="1"/>
  <c r="B31" i="2"/>
  <c r="AE31" i="2" s="1"/>
  <c r="B30" i="2"/>
  <c r="AE30" i="2" s="1"/>
  <c r="B29" i="2"/>
  <c r="AE29" i="2" s="1"/>
  <c r="B28" i="2"/>
  <c r="B27" i="2"/>
  <c r="AE27" i="2" s="1"/>
  <c r="B26" i="2"/>
  <c r="AE26" i="2" s="1"/>
  <c r="B25" i="2"/>
  <c r="AE25" i="2" s="1"/>
  <c r="B24" i="2"/>
  <c r="AE24" i="2" s="1"/>
  <c r="B23" i="2"/>
  <c r="AE23" i="2" s="1"/>
  <c r="B22" i="2"/>
  <c r="AE22" i="2" s="1"/>
  <c r="B21" i="2"/>
  <c r="AE21" i="2" s="1"/>
  <c r="B20" i="2"/>
  <c r="AE20" i="2" s="1"/>
  <c r="B19" i="2"/>
  <c r="AE19" i="2" s="1"/>
  <c r="B18" i="2"/>
  <c r="B17" i="2"/>
  <c r="AE17" i="2" s="1"/>
  <c r="B16" i="2"/>
  <c r="AE16" i="2" s="1"/>
  <c r="B15" i="2"/>
  <c r="AE15" i="2" s="1"/>
  <c r="B14" i="2"/>
  <c r="AE14" i="2" s="1"/>
  <c r="B13" i="2"/>
  <c r="AE13" i="2" s="1"/>
  <c r="B12" i="2"/>
  <c r="AE12" i="2" s="1"/>
  <c r="B11" i="2"/>
  <c r="AE11" i="2" s="1"/>
  <c r="B10" i="2"/>
  <c r="AE10" i="2" s="1"/>
  <c r="B9" i="2"/>
  <c r="AE9" i="2" s="1"/>
  <c r="B8" i="2"/>
  <c r="B7" i="2"/>
  <c r="AE7" i="2" s="1"/>
  <c r="B6" i="2"/>
  <c r="AE6" i="2" s="1"/>
  <c r="B5" i="2"/>
  <c r="M33" i="2" s="1"/>
  <c r="B4" i="2"/>
  <c r="A3" i="25"/>
  <c r="A2" i="25"/>
  <c r="A3" i="24"/>
  <c r="A2" i="24"/>
  <c r="A3" i="23"/>
  <c r="A2" i="23"/>
  <c r="A3" i="22"/>
  <c r="A2" i="22"/>
  <c r="A3" i="21"/>
  <c r="A2" i="21"/>
  <c r="A3" i="20"/>
  <c r="A2" i="20"/>
  <c r="A3" i="19"/>
  <c r="A2" i="19"/>
  <c r="A3" i="18"/>
  <c r="A2" i="18"/>
  <c r="A3" i="17"/>
  <c r="A2" i="17"/>
  <c r="A3" i="16"/>
  <c r="A2" i="16"/>
  <c r="A3" i="15"/>
  <c r="A2" i="15"/>
  <c r="A3" i="14"/>
  <c r="A2" i="14"/>
  <c r="A3" i="13"/>
  <c r="A2" i="13"/>
  <c r="A3" i="12"/>
  <c r="A2" i="12"/>
  <c r="A3" i="11"/>
  <c r="A2" i="11"/>
  <c r="A3" i="10"/>
  <c r="A2" i="10"/>
  <c r="A3" i="9"/>
  <c r="A2" i="9"/>
  <c r="A3" i="8"/>
  <c r="A2" i="8"/>
  <c r="A3" i="7"/>
  <c r="A2" i="7"/>
  <c r="A3" i="6"/>
  <c r="A2" i="6"/>
  <c r="A3" i="5"/>
  <c r="A2" i="5"/>
  <c r="A3" i="4"/>
  <c r="A2" i="4"/>
  <c r="A3" i="3"/>
  <c r="A2" i="3"/>
  <c r="AD33" i="2" l="1"/>
  <c r="T33" i="2"/>
  <c r="J33" i="2"/>
  <c r="S33" i="2"/>
  <c r="I33" i="2"/>
  <c r="AB33" i="2"/>
  <c r="R33" i="2"/>
  <c r="H33" i="2"/>
  <c r="AE4" i="2"/>
  <c r="AA33" i="2"/>
  <c r="Q33" i="2"/>
  <c r="G33" i="2"/>
  <c r="AE5" i="2"/>
  <c r="Z33" i="2"/>
  <c r="P33" i="2"/>
  <c r="F33" i="2"/>
  <c r="Y33" i="2"/>
  <c r="O33" i="2"/>
  <c r="E33" i="2"/>
  <c r="X33" i="2"/>
  <c r="N33" i="2"/>
  <c r="D33" i="2"/>
  <c r="C33" i="2"/>
  <c r="W33" i="2"/>
  <c r="V33" i="2"/>
  <c r="L33" i="2"/>
  <c r="AC33" i="2"/>
  <c r="U33" i="2"/>
  <c r="K33" i="2"/>
  <c r="B26" i="5" a="1"/>
  <c r="B26" i="5" s="1"/>
  <c r="B28" i="3" a="1"/>
  <c r="B28" i="3" s="1"/>
  <c r="B30" i="3" a="1"/>
  <c r="B30" i="3" s="1"/>
  <c r="B20" i="4" a="1"/>
  <c r="B20" i="4" s="1"/>
  <c r="B35" i="4" a="1"/>
  <c r="B35" i="4" s="1"/>
  <c r="B34" i="12" a="1"/>
  <c r="B34" i="12" s="1"/>
  <c r="B31" i="6" a="1"/>
  <c r="B31" i="6" s="1"/>
  <c r="B37" i="7" a="1"/>
  <c r="B37" i="7" s="1"/>
  <c r="B14" i="9" a="1"/>
  <c r="B14" i="9" s="1"/>
  <c r="B36" i="10" a="1"/>
  <c r="B36" i="10" s="1"/>
  <c r="B21" i="11" a="1"/>
  <c r="B21" i="11" s="1"/>
  <c r="B22" i="4" a="1"/>
  <c r="B22" i="4" s="1"/>
  <c r="B28" i="5" a="1"/>
  <c r="B28" i="5" s="1"/>
  <c r="B34" i="6" a="1"/>
  <c r="B34" i="6" s="1"/>
  <c r="B40" i="7" a="1"/>
  <c r="B40" i="7" s="1"/>
  <c r="B16" i="9" a="1"/>
  <c r="B16" i="9" s="1"/>
  <c r="B33" i="5" a="1"/>
  <c r="B33" i="5" s="1"/>
  <c r="B39" i="6" a="1"/>
  <c r="B39" i="6" s="1"/>
  <c r="B15" i="8" a="1"/>
  <c r="B15" i="8" s="1"/>
  <c r="B23" i="9" a="1"/>
  <c r="B23" i="9" s="1"/>
  <c r="B37" i="11" a="1"/>
  <c r="B37" i="11" s="1"/>
  <c r="B23" i="3" a="1"/>
  <c r="B23" i="3" s="1"/>
  <c r="B29" i="4" a="1"/>
  <c r="B29" i="4" s="1"/>
  <c r="B35" i="5" a="1"/>
  <c r="B35" i="5" s="1"/>
  <c r="B17" i="8" a="1"/>
  <c r="B17" i="8" s="1"/>
  <c r="B16" i="12" a="1"/>
  <c r="B16" i="12" s="1"/>
  <c r="B41" i="5" a="1"/>
  <c r="B41" i="5" s="1"/>
  <c r="B16" i="7" a="1"/>
  <c r="B16" i="7" s="1"/>
  <c r="B23" i="8" a="1"/>
  <c r="B23" i="8" s="1"/>
  <c r="B36" i="9" a="1"/>
  <c r="B36" i="9" s="1"/>
  <c r="B18" i="7" a="1"/>
  <c r="B18" i="7" s="1"/>
  <c r="B25" i="8" a="1"/>
  <c r="B25" i="8" s="1"/>
  <c r="B13" i="10" a="1"/>
  <c r="B13" i="10" s="1"/>
  <c r="A41" i="25" a="1"/>
  <c r="A41" i="25" s="1"/>
  <c r="A31" i="25" a="1"/>
  <c r="A31" i="25" s="1"/>
  <c r="A21" i="25" a="1"/>
  <c r="A21" i="25" s="1"/>
  <c r="A41" i="24" a="1"/>
  <c r="A41" i="24" s="1"/>
  <c r="A31" i="24" a="1"/>
  <c r="A31" i="24" s="1"/>
  <c r="A21" i="24" a="1"/>
  <c r="A21" i="24" s="1"/>
  <c r="A41" i="23" a="1"/>
  <c r="A41" i="23" s="1"/>
  <c r="A31" i="23" a="1"/>
  <c r="A31" i="23" s="1"/>
  <c r="A21" i="23" a="1"/>
  <c r="A21" i="23" s="1"/>
  <c r="A41" i="22" a="1"/>
  <c r="A41" i="22" s="1"/>
  <c r="A40" i="25" a="1"/>
  <c r="A40" i="25" s="1"/>
  <c r="A30" i="25" a="1"/>
  <c r="A30" i="25" s="1"/>
  <c r="A20" i="25" a="1"/>
  <c r="A20" i="25" s="1"/>
  <c r="A40" i="24" a="1"/>
  <c r="A40" i="24" s="1"/>
  <c r="A30" i="24" a="1"/>
  <c r="A30" i="24" s="1"/>
  <c r="A20" i="24" a="1"/>
  <c r="A20" i="24" s="1"/>
  <c r="A40" i="23" a="1"/>
  <c r="A40" i="23" s="1"/>
  <c r="A30" i="23" a="1"/>
  <c r="A30" i="23" s="1"/>
  <c r="A20" i="23" a="1"/>
  <c r="A20" i="23" s="1"/>
  <c r="A40" i="22" a="1"/>
  <c r="A40" i="22" s="1"/>
  <c r="A30" i="22" a="1"/>
  <c r="A30" i="22" s="1"/>
  <c r="A20" i="22" a="1"/>
  <c r="A20" i="22" s="1"/>
  <c r="A40" i="21" a="1"/>
  <c r="A40" i="21" s="1"/>
  <c r="A30" i="21" a="1"/>
  <c r="A30" i="21" s="1"/>
  <c r="A20" i="21" a="1"/>
  <c r="A20" i="21" s="1"/>
  <c r="A40" i="20" a="1"/>
  <c r="A40" i="20" s="1"/>
  <c r="A30" i="20" a="1"/>
  <c r="A30" i="20" s="1"/>
  <c r="A20" i="20" a="1"/>
  <c r="A20" i="20" s="1"/>
  <c r="A40" i="19" a="1"/>
  <c r="A40" i="19" s="1"/>
  <c r="A30" i="19" a="1"/>
  <c r="A30" i="19" s="1"/>
  <c r="A20" i="19" a="1"/>
  <c r="A20" i="19" s="1"/>
  <c r="A40" i="18" a="1"/>
  <c r="A40" i="18" s="1"/>
  <c r="A30" i="18" a="1"/>
  <c r="A30" i="18" s="1"/>
  <c r="A20" i="18" a="1"/>
  <c r="A20" i="18" s="1"/>
  <c r="A40" i="17" a="1"/>
  <c r="A40" i="17" s="1"/>
  <c r="A30" i="17" a="1"/>
  <c r="A30" i="17" s="1"/>
  <c r="A20" i="17" a="1"/>
  <c r="A20" i="17" s="1"/>
  <c r="A40" i="16" a="1"/>
  <c r="A40" i="16" s="1"/>
  <c r="A30" i="16" a="1"/>
  <c r="A30" i="16" s="1"/>
  <c r="A20" i="16" a="1"/>
  <c r="A20" i="16" s="1"/>
  <c r="A40" i="15" a="1"/>
  <c r="A40" i="15" s="1"/>
  <c r="A30" i="15" a="1"/>
  <c r="A30" i="15" s="1"/>
  <c r="A20" i="15" a="1"/>
  <c r="A20" i="15" s="1"/>
  <c r="A40" i="14" a="1"/>
  <c r="A40" i="14" s="1"/>
  <c r="A30" i="14" a="1"/>
  <c r="A30" i="14" s="1"/>
  <c r="A21" i="14" a="1"/>
  <c r="A21" i="14" s="1"/>
  <c r="A41" i="13" a="1"/>
  <c r="A41" i="13" s="1"/>
  <c r="A31" i="13" a="1"/>
  <c r="A31" i="13" s="1"/>
  <c r="A21" i="13" a="1"/>
  <c r="A21" i="13" s="1"/>
  <c r="A41" i="12" a="1"/>
  <c r="A41" i="12" s="1"/>
  <c r="A31" i="12" a="1"/>
  <c r="A31" i="12" s="1"/>
  <c r="A21" i="12" a="1"/>
  <c r="A21" i="12" s="1"/>
  <c r="A41" i="11" a="1"/>
  <c r="A41" i="11" s="1"/>
  <c r="A31" i="11" a="1"/>
  <c r="A31" i="11" s="1"/>
  <c r="A21" i="11" a="1"/>
  <c r="A21" i="11" s="1"/>
  <c r="A41" i="10" a="1"/>
  <c r="A41" i="10" s="1"/>
  <c r="A31" i="10" a="1"/>
  <c r="A31" i="10" s="1"/>
  <c r="A21" i="10" a="1"/>
  <c r="A21" i="10" s="1"/>
  <c r="A41" i="9" a="1"/>
  <c r="A41" i="9" s="1"/>
  <c r="A39" i="25" a="1"/>
  <c r="A39" i="25" s="1"/>
  <c r="A29" i="25" a="1"/>
  <c r="A29" i="25" s="1"/>
  <c r="A19" i="25" a="1"/>
  <c r="A19" i="25" s="1"/>
  <c r="A39" i="24" a="1"/>
  <c r="A39" i="24" s="1"/>
  <c r="A29" i="24" a="1"/>
  <c r="A29" i="24" s="1"/>
  <c r="A19" i="24" a="1"/>
  <c r="A19" i="24" s="1"/>
  <c r="A39" i="23" a="1"/>
  <c r="A39" i="23" s="1"/>
  <c r="A29" i="23" a="1"/>
  <c r="A29" i="23" s="1"/>
  <c r="A19" i="23" a="1"/>
  <c r="A19" i="23" s="1"/>
  <c r="A39" i="22" a="1"/>
  <c r="A39" i="22" s="1"/>
  <c r="A29" i="22" a="1"/>
  <c r="A29" i="22" s="1"/>
  <c r="A19" i="22" a="1"/>
  <c r="A19" i="22" s="1"/>
  <c r="A39" i="21" a="1"/>
  <c r="A39" i="21" s="1"/>
  <c r="A29" i="21" a="1"/>
  <c r="A29" i="21" s="1"/>
  <c r="A19" i="21" a="1"/>
  <c r="A19" i="21" s="1"/>
  <c r="A39" i="20" a="1"/>
  <c r="A39" i="20" s="1"/>
  <c r="A29" i="20" a="1"/>
  <c r="A29" i="20" s="1"/>
  <c r="A19" i="20" a="1"/>
  <c r="A19" i="20" s="1"/>
  <c r="A39" i="19" a="1"/>
  <c r="A39" i="19" s="1"/>
  <c r="A29" i="19" a="1"/>
  <c r="A29" i="19" s="1"/>
  <c r="A19" i="19" a="1"/>
  <c r="A19" i="19" s="1"/>
  <c r="A39" i="18" a="1"/>
  <c r="A39" i="18" s="1"/>
  <c r="A29" i="18" a="1"/>
  <c r="A29" i="18" s="1"/>
  <c r="A19" i="18" a="1"/>
  <c r="A19" i="18" s="1"/>
  <c r="A39" i="17" a="1"/>
  <c r="A39" i="17" s="1"/>
  <c r="A29" i="17" a="1"/>
  <c r="A29" i="17" s="1"/>
  <c r="A19" i="17" a="1"/>
  <c r="A19" i="17" s="1"/>
  <c r="A39" i="16" a="1"/>
  <c r="A39" i="16" s="1"/>
  <c r="A29" i="16" a="1"/>
  <c r="A29" i="16" s="1"/>
  <c r="A19" i="16" a="1"/>
  <c r="A19" i="16" s="1"/>
  <c r="A39" i="15" a="1"/>
  <c r="A39" i="15" s="1"/>
  <c r="A29" i="15" a="1"/>
  <c r="A29" i="15" s="1"/>
  <c r="A19" i="15" a="1"/>
  <c r="A19" i="15" s="1"/>
  <c r="A39" i="14" a="1"/>
  <c r="A39" i="14" s="1"/>
  <c r="A29" i="14" a="1"/>
  <c r="A29" i="14" s="1"/>
  <c r="A20" i="14" a="1"/>
  <c r="A20" i="14" s="1"/>
  <c r="A40" i="13" a="1"/>
  <c r="A40" i="13" s="1"/>
  <c r="A30" i="13" a="1"/>
  <c r="A30" i="13" s="1"/>
  <c r="A20" i="13" a="1"/>
  <c r="A20" i="13" s="1"/>
  <c r="A40" i="12" a="1"/>
  <c r="A40" i="12" s="1"/>
  <c r="A30" i="12" a="1"/>
  <c r="A30" i="12" s="1"/>
  <c r="A20" i="12" a="1"/>
  <c r="A20" i="12" s="1"/>
  <c r="A40" i="11" a="1"/>
  <c r="A40" i="11" s="1"/>
  <c r="A30" i="11" a="1"/>
  <c r="A30" i="11" s="1"/>
  <c r="A20" i="11" a="1"/>
  <c r="A20" i="11" s="1"/>
  <c r="A40" i="10" a="1"/>
  <c r="A40" i="10" s="1"/>
  <c r="A30" i="10" a="1"/>
  <c r="A30" i="10" s="1"/>
  <c r="A20" i="10" a="1"/>
  <c r="A20" i="10" s="1"/>
  <c r="A40" i="9" a="1"/>
  <c r="A40" i="9" s="1"/>
  <c r="A30" i="9" a="1"/>
  <c r="A30" i="9" s="1"/>
  <c r="A20" i="9" a="1"/>
  <c r="A20" i="9" s="1"/>
  <c r="A40" i="8" a="1"/>
  <c r="A40" i="8" s="1"/>
  <c r="A30" i="8" a="1"/>
  <c r="A30" i="8" s="1"/>
  <c r="A20" i="8" a="1"/>
  <c r="A20" i="8" s="1"/>
  <c r="A40" i="7" a="1"/>
  <c r="A40" i="7" s="1"/>
  <c r="A30" i="7" a="1"/>
  <c r="A30" i="7" s="1"/>
  <c r="A20" i="7" a="1"/>
  <c r="A20" i="7" s="1"/>
  <c r="A38" i="25" a="1"/>
  <c r="A38" i="25" s="1"/>
  <c r="A28" i="25" a="1"/>
  <c r="A28" i="25" s="1"/>
  <c r="A18" i="25" a="1"/>
  <c r="A18" i="25" s="1"/>
  <c r="A38" i="24" a="1"/>
  <c r="A38" i="24" s="1"/>
  <c r="A28" i="24" a="1"/>
  <c r="A28" i="24" s="1"/>
  <c r="A18" i="24" a="1"/>
  <c r="A18" i="24" s="1"/>
  <c r="A38" i="23" a="1"/>
  <c r="A38" i="23" s="1"/>
  <c r="A28" i="23" a="1"/>
  <c r="A28" i="23" s="1"/>
  <c r="A18" i="23" a="1"/>
  <c r="A18" i="23" s="1"/>
  <c r="A38" i="22" a="1"/>
  <c r="A38" i="22" s="1"/>
  <c r="A28" i="22" a="1"/>
  <c r="A28" i="22" s="1"/>
  <c r="A18" i="22" a="1"/>
  <c r="A18" i="22" s="1"/>
  <c r="A38" i="21" a="1"/>
  <c r="A38" i="21" s="1"/>
  <c r="A28" i="21" a="1"/>
  <c r="A28" i="21" s="1"/>
  <c r="A18" i="21" a="1"/>
  <c r="A18" i="21" s="1"/>
  <c r="A38" i="20" a="1"/>
  <c r="A38" i="20" s="1"/>
  <c r="A28" i="20" a="1"/>
  <c r="A28" i="20" s="1"/>
  <c r="A18" i="20" a="1"/>
  <c r="A18" i="20" s="1"/>
  <c r="A38" i="19" a="1"/>
  <c r="A38" i="19" s="1"/>
  <c r="A28" i="19" a="1"/>
  <c r="A28" i="19" s="1"/>
  <c r="A18" i="19" a="1"/>
  <c r="A18" i="19" s="1"/>
  <c r="A38" i="18" a="1"/>
  <c r="A38" i="18" s="1"/>
  <c r="A28" i="18" a="1"/>
  <c r="A28" i="18" s="1"/>
  <c r="A18" i="18" a="1"/>
  <c r="A18" i="18" s="1"/>
  <c r="A38" i="17" a="1"/>
  <c r="A38" i="17" s="1"/>
  <c r="A28" i="17" a="1"/>
  <c r="A28" i="17" s="1"/>
  <c r="A18" i="17" a="1"/>
  <c r="A18" i="17" s="1"/>
  <c r="A38" i="16" a="1"/>
  <c r="A38" i="16" s="1"/>
  <c r="A28" i="16" a="1"/>
  <c r="A28" i="16" s="1"/>
  <c r="A18" i="16" a="1"/>
  <c r="A18" i="16" s="1"/>
  <c r="A38" i="15" a="1"/>
  <c r="A38" i="15" s="1"/>
  <c r="A28" i="15" a="1"/>
  <c r="A28" i="15" s="1"/>
  <c r="A18" i="15" a="1"/>
  <c r="A18" i="15" s="1"/>
  <c r="A38" i="14" a="1"/>
  <c r="A38" i="14" s="1"/>
  <c r="A28" i="14" a="1"/>
  <c r="A28" i="14" s="1"/>
  <c r="A19" i="14" a="1"/>
  <c r="A19" i="14" s="1"/>
  <c r="A39" i="13" a="1"/>
  <c r="A39" i="13" s="1"/>
  <c r="A29" i="13" a="1"/>
  <c r="A29" i="13" s="1"/>
  <c r="A19" i="13" a="1"/>
  <c r="A19" i="13" s="1"/>
  <c r="A39" i="12" a="1"/>
  <c r="A39" i="12" s="1"/>
  <c r="A29" i="12" a="1"/>
  <c r="A29" i="12" s="1"/>
  <c r="A19" i="12" a="1"/>
  <c r="A19" i="12" s="1"/>
  <c r="A39" i="11" a="1"/>
  <c r="A39" i="11" s="1"/>
  <c r="A29" i="11" a="1"/>
  <c r="A29" i="11" s="1"/>
  <c r="A19" i="11" a="1"/>
  <c r="A19" i="11" s="1"/>
  <c r="A39" i="10" a="1"/>
  <c r="A39" i="10" s="1"/>
  <c r="A29" i="10" a="1"/>
  <c r="A29" i="10" s="1"/>
  <c r="A19" i="10" a="1"/>
  <c r="A19" i="10" s="1"/>
  <c r="A39" i="9" a="1"/>
  <c r="A39" i="9" s="1"/>
  <c r="A29" i="9" a="1"/>
  <c r="A29" i="9" s="1"/>
  <c r="A19" i="9" a="1"/>
  <c r="A19" i="9" s="1"/>
  <c r="A39" i="8" a="1"/>
  <c r="A39" i="8" s="1"/>
  <c r="A29" i="8" a="1"/>
  <c r="A29" i="8" s="1"/>
  <c r="A19" i="8" a="1"/>
  <c r="A19" i="8" s="1"/>
  <c r="A39" i="7" a="1"/>
  <c r="A39" i="7" s="1"/>
  <c r="A29" i="7" a="1"/>
  <c r="A29" i="7" s="1"/>
  <c r="A19" i="7" a="1"/>
  <c r="A19" i="7" s="1"/>
  <c r="A39" i="6" a="1"/>
  <c r="A39" i="6" s="1"/>
  <c r="A29" i="6" a="1"/>
  <c r="A29" i="6" s="1"/>
  <c r="A19" i="6" a="1"/>
  <c r="A19" i="6" s="1"/>
  <c r="A39" i="5" a="1"/>
  <c r="A39" i="5" s="1"/>
  <c r="A29" i="5" a="1"/>
  <c r="A29" i="5" s="1"/>
  <c r="A19" i="5" a="1"/>
  <c r="A19" i="5" s="1"/>
  <c r="A39" i="4" a="1"/>
  <c r="A39" i="4" s="1"/>
  <c r="A30" i="4" a="1"/>
  <c r="A30" i="4" s="1"/>
  <c r="A20" i="4" a="1"/>
  <c r="A20" i="4" s="1"/>
  <c r="A40" i="3" a="1"/>
  <c r="A40" i="3" s="1"/>
  <c r="A31" i="3" a="1"/>
  <c r="A31" i="3" s="1"/>
  <c r="A21" i="3" a="1"/>
  <c r="A21" i="3" s="1"/>
  <c r="B35" i="25" a="1"/>
  <c r="B35" i="25" s="1"/>
  <c r="B27" i="25" a="1"/>
  <c r="B27" i="25" s="1"/>
  <c r="B20" i="25" a="1"/>
  <c r="B20" i="25" s="1"/>
  <c r="B33" i="24" a="1"/>
  <c r="B33" i="24" s="1"/>
  <c r="B24" i="24" a="1"/>
  <c r="B24" i="24" s="1"/>
  <c r="B15" i="24" a="1"/>
  <c r="B15" i="24" s="1"/>
  <c r="B38" i="23" a="1"/>
  <c r="B38" i="23" s="1"/>
  <c r="B31" i="23" a="1"/>
  <c r="B31" i="23" s="1"/>
  <c r="B22" i="23" a="1"/>
  <c r="B22" i="23" s="1"/>
  <c r="B14" i="23" a="1"/>
  <c r="B14" i="23" s="1"/>
  <c r="B35" i="22" a="1"/>
  <c r="B35" i="22" s="1"/>
  <c r="A37" i="25" a="1"/>
  <c r="A37" i="25" s="1"/>
  <c r="A27" i="25" a="1"/>
  <c r="A27" i="25" s="1"/>
  <c r="A17" i="25" a="1"/>
  <c r="A17" i="25" s="1"/>
  <c r="A37" i="24" a="1"/>
  <c r="A37" i="24" s="1"/>
  <c r="A27" i="24" a="1"/>
  <c r="A27" i="24" s="1"/>
  <c r="A17" i="24" a="1"/>
  <c r="A17" i="24" s="1"/>
  <c r="A37" i="23" a="1"/>
  <c r="A37" i="23" s="1"/>
  <c r="A27" i="23" a="1"/>
  <c r="A27" i="23" s="1"/>
  <c r="A17" i="23" a="1"/>
  <c r="A17" i="23" s="1"/>
  <c r="A37" i="22" a="1"/>
  <c r="A37" i="22" s="1"/>
  <c r="A27" i="22" a="1"/>
  <c r="A27" i="22" s="1"/>
  <c r="A17" i="22" a="1"/>
  <c r="A17" i="22" s="1"/>
  <c r="A37" i="21" a="1"/>
  <c r="A37" i="21" s="1"/>
  <c r="A27" i="21" a="1"/>
  <c r="A27" i="21" s="1"/>
  <c r="A17" i="21" a="1"/>
  <c r="A17" i="21" s="1"/>
  <c r="A37" i="20" a="1"/>
  <c r="A37" i="20" s="1"/>
  <c r="A27" i="20" a="1"/>
  <c r="A27" i="20" s="1"/>
  <c r="A17" i="20" a="1"/>
  <c r="A17" i="20" s="1"/>
  <c r="A37" i="19" a="1"/>
  <c r="A37" i="19" s="1"/>
  <c r="A27" i="19" a="1"/>
  <c r="A27" i="19" s="1"/>
  <c r="A17" i="19" a="1"/>
  <c r="A17" i="19" s="1"/>
  <c r="A37" i="18" a="1"/>
  <c r="A37" i="18" s="1"/>
  <c r="A27" i="18" a="1"/>
  <c r="A27" i="18" s="1"/>
  <c r="A17" i="18" a="1"/>
  <c r="A17" i="18" s="1"/>
  <c r="A37" i="17" a="1"/>
  <c r="A37" i="17" s="1"/>
  <c r="A27" i="17" a="1"/>
  <c r="A27" i="17" s="1"/>
  <c r="A17" i="17" a="1"/>
  <c r="A17" i="17" s="1"/>
  <c r="A37" i="16" a="1"/>
  <c r="A37" i="16" s="1"/>
  <c r="A27" i="16" a="1"/>
  <c r="A27" i="16" s="1"/>
  <c r="A17" i="16" a="1"/>
  <c r="A17" i="16" s="1"/>
  <c r="A37" i="15" a="1"/>
  <c r="A37" i="15" s="1"/>
  <c r="A27" i="15" a="1"/>
  <c r="A27" i="15" s="1"/>
  <c r="A17" i="15" a="1"/>
  <c r="A17" i="15" s="1"/>
  <c r="A37" i="14" a="1"/>
  <c r="A37" i="14" s="1"/>
  <c r="A27" i="14" a="1"/>
  <c r="A27" i="14" s="1"/>
  <c r="A18" i="14" a="1"/>
  <c r="A18" i="14" s="1"/>
  <c r="A38" i="13" a="1"/>
  <c r="A38" i="13" s="1"/>
  <c r="A28" i="13" a="1"/>
  <c r="A28" i="13" s="1"/>
  <c r="A18" i="13" a="1"/>
  <c r="A18" i="13" s="1"/>
  <c r="A38" i="12" a="1"/>
  <c r="A38" i="12" s="1"/>
  <c r="A28" i="12" a="1"/>
  <c r="A28" i="12" s="1"/>
  <c r="A18" i="12" a="1"/>
  <c r="A18" i="12" s="1"/>
  <c r="A38" i="11" a="1"/>
  <c r="A38" i="11" s="1"/>
  <c r="A28" i="11" a="1"/>
  <c r="A28" i="11" s="1"/>
  <c r="A18" i="11" a="1"/>
  <c r="A18" i="11" s="1"/>
  <c r="A38" i="10" a="1"/>
  <c r="A38" i="10" s="1"/>
  <c r="A28" i="10" a="1"/>
  <c r="A28" i="10" s="1"/>
  <c r="A18" i="10" a="1"/>
  <c r="A18" i="10" s="1"/>
  <c r="A38" i="9" a="1"/>
  <c r="A38" i="9" s="1"/>
  <c r="A28" i="9" a="1"/>
  <c r="A28" i="9" s="1"/>
  <c r="A18" i="9" a="1"/>
  <c r="A18" i="9" s="1"/>
  <c r="A38" i="8" a="1"/>
  <c r="A38" i="8" s="1"/>
  <c r="A36" i="25" a="1"/>
  <c r="A36" i="25" s="1"/>
  <c r="A26" i="25" a="1"/>
  <c r="A26" i="25" s="1"/>
  <c r="A16" i="25" a="1"/>
  <c r="A16" i="25" s="1"/>
  <c r="A36" i="24" a="1"/>
  <c r="A36" i="24" s="1"/>
  <c r="A26" i="24" a="1"/>
  <c r="A26" i="24" s="1"/>
  <c r="A16" i="24" a="1"/>
  <c r="A16" i="24" s="1"/>
  <c r="A36" i="23" a="1"/>
  <c r="A36" i="23" s="1"/>
  <c r="A26" i="23" a="1"/>
  <c r="A26" i="23" s="1"/>
  <c r="A16" i="23" a="1"/>
  <c r="A16" i="23" s="1"/>
  <c r="A36" i="22" a="1"/>
  <c r="A36" i="22" s="1"/>
  <c r="A35" i="25" a="1"/>
  <c r="A35" i="25" s="1"/>
  <c r="A25" i="25" a="1"/>
  <c r="A25" i="25" s="1"/>
  <c r="A15" i="25" a="1"/>
  <c r="A15" i="25" s="1"/>
  <c r="A35" i="24" a="1"/>
  <c r="A35" i="24" s="1"/>
  <c r="A25" i="24" a="1"/>
  <c r="A25" i="24" s="1"/>
  <c r="A15" i="24" a="1"/>
  <c r="A15" i="24" s="1"/>
  <c r="A35" i="23" a="1"/>
  <c r="A35" i="23" s="1"/>
  <c r="A25" i="23" a="1"/>
  <c r="A25" i="23" s="1"/>
  <c r="A15" i="23" a="1"/>
  <c r="A15" i="23" s="1"/>
  <c r="A35" i="22" a="1"/>
  <c r="A35" i="22" s="1"/>
  <c r="A25" i="22" a="1"/>
  <c r="A25" i="22" s="1"/>
  <c r="A15" i="22" a="1"/>
  <c r="A15" i="22" s="1"/>
  <c r="A35" i="21" a="1"/>
  <c r="A35" i="21" s="1"/>
  <c r="A25" i="21" a="1"/>
  <c r="A25" i="21" s="1"/>
  <c r="A15" i="21" a="1"/>
  <c r="A15" i="21" s="1"/>
  <c r="A35" i="20" a="1"/>
  <c r="A35" i="20" s="1"/>
  <c r="A25" i="20" a="1"/>
  <c r="A25" i="20" s="1"/>
  <c r="A15" i="20" a="1"/>
  <c r="A15" i="20" s="1"/>
  <c r="A35" i="19" a="1"/>
  <c r="A35" i="19" s="1"/>
  <c r="A25" i="19" a="1"/>
  <c r="A25" i="19" s="1"/>
  <c r="A15" i="19" a="1"/>
  <c r="A15" i="19" s="1"/>
  <c r="A35" i="18" a="1"/>
  <c r="A35" i="18" s="1"/>
  <c r="A25" i="18" a="1"/>
  <c r="A25" i="18" s="1"/>
  <c r="A15" i="18" a="1"/>
  <c r="A15" i="18" s="1"/>
  <c r="A35" i="17" a="1"/>
  <c r="A35" i="17" s="1"/>
  <c r="A25" i="17" a="1"/>
  <c r="A25" i="17" s="1"/>
  <c r="A15" i="17" a="1"/>
  <c r="A15" i="17" s="1"/>
  <c r="A35" i="16" a="1"/>
  <c r="A35" i="16" s="1"/>
  <c r="A25" i="16" a="1"/>
  <c r="A25" i="16" s="1"/>
  <c r="A15" i="16" a="1"/>
  <c r="A15" i="16" s="1"/>
  <c r="A35" i="15" a="1"/>
  <c r="A35" i="15" s="1"/>
  <c r="A25" i="15" a="1"/>
  <c r="A25" i="15" s="1"/>
  <c r="A15" i="15" a="1"/>
  <c r="A15" i="15" s="1"/>
  <c r="A35" i="14" a="1"/>
  <c r="A35" i="14" s="1"/>
  <c r="A25" i="14" a="1"/>
  <c r="A25" i="14" s="1"/>
  <c r="A16" i="14" a="1"/>
  <c r="A16" i="14" s="1"/>
  <c r="A36" i="13" a="1"/>
  <c r="A36" i="13" s="1"/>
  <c r="A26" i="13" a="1"/>
  <c r="A26" i="13" s="1"/>
  <c r="A16" i="13" a="1"/>
  <c r="A16" i="13" s="1"/>
  <c r="A36" i="12" a="1"/>
  <c r="A36" i="12" s="1"/>
  <c r="A26" i="12" a="1"/>
  <c r="A26" i="12" s="1"/>
  <c r="A16" i="12" a="1"/>
  <c r="A16" i="12" s="1"/>
  <c r="A36" i="11" a="1"/>
  <c r="A36" i="11" s="1"/>
  <c r="A26" i="11" a="1"/>
  <c r="A26" i="11" s="1"/>
  <c r="A16" i="11" a="1"/>
  <c r="A16" i="11" s="1"/>
  <c r="A36" i="10" a="1"/>
  <c r="A36" i="10" s="1"/>
  <c r="A26" i="10" a="1"/>
  <c r="A26" i="10" s="1"/>
  <c r="A16" i="10" a="1"/>
  <c r="A16" i="10" s="1"/>
  <c r="A36" i="9" a="1"/>
  <c r="A36" i="9" s="1"/>
  <c r="A26" i="9" a="1"/>
  <c r="A26" i="9" s="1"/>
  <c r="A16" i="9" a="1"/>
  <c r="A16" i="9" s="1"/>
  <c r="A36" i="8" a="1"/>
  <c r="A36" i="8" s="1"/>
  <c r="A26" i="8" a="1"/>
  <c r="A26" i="8" s="1"/>
  <c r="A16" i="8" a="1"/>
  <c r="A16" i="8" s="1"/>
  <c r="A36" i="7" a="1"/>
  <c r="A36" i="7" s="1"/>
  <c r="A26" i="7" a="1"/>
  <c r="A26" i="7" s="1"/>
  <c r="A16" i="7" a="1"/>
  <c r="A16" i="7" s="1"/>
  <c r="A36" i="6" a="1"/>
  <c r="A36" i="6" s="1"/>
  <c r="A26" i="6" a="1"/>
  <c r="A26" i="6" s="1"/>
  <c r="A16" i="6" a="1"/>
  <c r="A16" i="6" s="1"/>
  <c r="A36" i="5" a="1"/>
  <c r="A36" i="5" s="1"/>
  <c r="A26" i="5" a="1"/>
  <c r="A26" i="5" s="1"/>
  <c r="A16" i="5" a="1"/>
  <c r="A16" i="5" s="1"/>
  <c r="A37" i="4" a="1"/>
  <c r="A37" i="4" s="1"/>
  <c r="A27" i="4" a="1"/>
  <c r="A27" i="4" s="1"/>
  <c r="A17" i="4" a="1"/>
  <c r="A17" i="4" s="1"/>
  <c r="A37" i="3" a="1"/>
  <c r="A37" i="3" s="1"/>
  <c r="A28" i="3" a="1"/>
  <c r="A28" i="3" s="1"/>
  <c r="A19" i="3" a="1"/>
  <c r="A19" i="3" s="1"/>
  <c r="B40" i="25" a="1"/>
  <c r="B40" i="25" s="1"/>
  <c r="B33" i="25" a="1"/>
  <c r="B33" i="25" s="1"/>
  <c r="B17" i="25" a="1"/>
  <c r="B17" i="25" s="1"/>
  <c r="B39" i="24" a="1"/>
  <c r="B39" i="24" s="1"/>
  <c r="A34" i="25" a="1"/>
  <c r="A34" i="25" s="1"/>
  <c r="A24" i="25" a="1"/>
  <c r="A24" i="25" s="1"/>
  <c r="A14" i="25" a="1"/>
  <c r="A14" i="25" s="1"/>
  <c r="A34" i="24" a="1"/>
  <c r="A34" i="24" s="1"/>
  <c r="A24" i="24" a="1"/>
  <c r="A24" i="24" s="1"/>
  <c r="A14" i="24" a="1"/>
  <c r="A14" i="24" s="1"/>
  <c r="A34" i="23" a="1"/>
  <c r="A34" i="23" s="1"/>
  <c r="A24" i="23" a="1"/>
  <c r="A24" i="23" s="1"/>
  <c r="A14" i="23" a="1"/>
  <c r="A14" i="23" s="1"/>
  <c r="A34" i="22" a="1"/>
  <c r="A34" i="22" s="1"/>
  <c r="A24" i="22" a="1"/>
  <c r="A24" i="22" s="1"/>
  <c r="A14" i="22" a="1"/>
  <c r="A14" i="22" s="1"/>
  <c r="A34" i="21" a="1"/>
  <c r="A34" i="21" s="1"/>
  <c r="A24" i="21" a="1"/>
  <c r="A24" i="21" s="1"/>
  <c r="A14" i="21" a="1"/>
  <c r="A14" i="21" s="1"/>
  <c r="A34" i="20" a="1"/>
  <c r="A34" i="20" s="1"/>
  <c r="A24" i="20" a="1"/>
  <c r="A24" i="20" s="1"/>
  <c r="A14" i="20" a="1"/>
  <c r="A14" i="20" s="1"/>
  <c r="A34" i="19" a="1"/>
  <c r="A34" i="19" s="1"/>
  <c r="A24" i="19" a="1"/>
  <c r="A24" i="19" s="1"/>
  <c r="A14" i="19" a="1"/>
  <c r="A14" i="19" s="1"/>
  <c r="A34" i="18" a="1"/>
  <c r="A34" i="18" s="1"/>
  <c r="A24" i="18" a="1"/>
  <c r="A24" i="18" s="1"/>
  <c r="A14" i="18" a="1"/>
  <c r="A14" i="18" s="1"/>
  <c r="A34" i="17" a="1"/>
  <c r="A34" i="17" s="1"/>
  <c r="A24" i="17" a="1"/>
  <c r="A24" i="17" s="1"/>
  <c r="A14" i="17" a="1"/>
  <c r="A14" i="17" s="1"/>
  <c r="A34" i="16" a="1"/>
  <c r="A34" i="16" s="1"/>
  <c r="A24" i="16" a="1"/>
  <c r="A24" i="16" s="1"/>
  <c r="A14" i="16" a="1"/>
  <c r="A14" i="16" s="1"/>
  <c r="A34" i="15" a="1"/>
  <c r="A34" i="15" s="1"/>
  <c r="A24" i="15" a="1"/>
  <c r="A24" i="15" s="1"/>
  <c r="A14" i="15" a="1"/>
  <c r="A14" i="15" s="1"/>
  <c r="A34" i="14" a="1"/>
  <c r="A34" i="14" s="1"/>
  <c r="A24" i="14" a="1"/>
  <c r="A24" i="14" s="1"/>
  <c r="A15" i="14" a="1"/>
  <c r="A15" i="14" s="1"/>
  <c r="A35" i="13" a="1"/>
  <c r="A35" i="13" s="1"/>
  <c r="A25" i="13" a="1"/>
  <c r="A25" i="13" s="1"/>
  <c r="A15" i="13" a="1"/>
  <c r="A15" i="13" s="1"/>
  <c r="A35" i="12" a="1"/>
  <c r="A35" i="12" s="1"/>
  <c r="A25" i="12" a="1"/>
  <c r="A25" i="12" s="1"/>
  <c r="A15" i="12" a="1"/>
  <c r="A15" i="12" s="1"/>
  <c r="A35" i="11" a="1"/>
  <c r="A35" i="11" s="1"/>
  <c r="A25" i="11" a="1"/>
  <c r="A25" i="11" s="1"/>
  <c r="A15" i="11" a="1"/>
  <c r="A15" i="11" s="1"/>
  <c r="A35" i="10" a="1"/>
  <c r="A35" i="10" s="1"/>
  <c r="A25" i="10" a="1"/>
  <c r="A25" i="10" s="1"/>
  <c r="A15" i="10" a="1"/>
  <c r="A15" i="10" s="1"/>
  <c r="A35" i="9" a="1"/>
  <c r="A35" i="9" s="1"/>
  <c r="A25" i="9" a="1"/>
  <c r="A25" i="9" s="1"/>
  <c r="A15" i="9" a="1"/>
  <c r="A15" i="9" s="1"/>
  <c r="A35" i="8" a="1"/>
  <c r="A35" i="8" s="1"/>
  <c r="A25" i="8" a="1"/>
  <c r="A25" i="8" s="1"/>
  <c r="A15" i="8" a="1"/>
  <c r="A15" i="8" s="1"/>
  <c r="A35" i="7" a="1"/>
  <c r="A35" i="7" s="1"/>
  <c r="A25" i="7" a="1"/>
  <c r="A25" i="7" s="1"/>
  <c r="A15" i="7" a="1"/>
  <c r="A15" i="7" s="1"/>
  <c r="A35" i="6" a="1"/>
  <c r="A35" i="6" s="1"/>
  <c r="A25" i="6" a="1"/>
  <c r="A25" i="6" s="1"/>
  <c r="A15" i="6" a="1"/>
  <c r="A15" i="6" s="1"/>
  <c r="A35" i="5" a="1"/>
  <c r="A35" i="5" s="1"/>
  <c r="A25" i="5" a="1"/>
  <c r="A25" i="5" s="1"/>
  <c r="A15" i="5" a="1"/>
  <c r="A15" i="5" s="1"/>
  <c r="A36" i="4" a="1"/>
  <c r="A36" i="4" s="1"/>
  <c r="A26" i="4" a="1"/>
  <c r="A26" i="4" s="1"/>
  <c r="A33" i="25" a="1"/>
  <c r="A33" i="25" s="1"/>
  <c r="A23" i="25" a="1"/>
  <c r="A23" i="25" s="1"/>
  <c r="A13" i="25" a="1"/>
  <c r="A13" i="25" s="1"/>
  <c r="A33" i="24" a="1"/>
  <c r="A33" i="24" s="1"/>
  <c r="A23" i="24" a="1"/>
  <c r="A23" i="24" s="1"/>
  <c r="A13" i="24" a="1"/>
  <c r="A13" i="24" s="1"/>
  <c r="A33" i="23" a="1"/>
  <c r="A33" i="23" s="1"/>
  <c r="A23" i="23" a="1"/>
  <c r="A23" i="23" s="1"/>
  <c r="A13" i="23" a="1"/>
  <c r="A13" i="23" s="1"/>
  <c r="A33" i="22" a="1"/>
  <c r="A33" i="22" s="1"/>
  <c r="A23" i="22" a="1"/>
  <c r="A23" i="22" s="1"/>
  <c r="A13" i="22" a="1"/>
  <c r="A13" i="22" s="1"/>
  <c r="A33" i="21" a="1"/>
  <c r="A33" i="21" s="1"/>
  <c r="A23" i="21" a="1"/>
  <c r="A23" i="21" s="1"/>
  <c r="A13" i="21" a="1"/>
  <c r="A13" i="21" s="1"/>
  <c r="A33" i="20" a="1"/>
  <c r="A33" i="20" s="1"/>
  <c r="A23" i="20" a="1"/>
  <c r="A23" i="20" s="1"/>
  <c r="A13" i="20" a="1"/>
  <c r="A13" i="20" s="1"/>
  <c r="A33" i="19" a="1"/>
  <c r="A33" i="19" s="1"/>
  <c r="A23" i="19" a="1"/>
  <c r="A23" i="19" s="1"/>
  <c r="A13" i="19" a="1"/>
  <c r="A13" i="19" s="1"/>
  <c r="A33" i="18" a="1"/>
  <c r="A33" i="18" s="1"/>
  <c r="A23" i="18" a="1"/>
  <c r="A23" i="18" s="1"/>
  <c r="A13" i="18" a="1"/>
  <c r="A13" i="18" s="1"/>
  <c r="A33" i="17" a="1"/>
  <c r="A33" i="17" s="1"/>
  <c r="A32" i="25" a="1"/>
  <c r="A32" i="25" s="1"/>
  <c r="A22" i="25" a="1"/>
  <c r="A22" i="25" s="1"/>
  <c r="A12" i="25" a="1"/>
  <c r="A12" i="25" s="1"/>
  <c r="A32" i="24" a="1"/>
  <c r="A32" i="24" s="1"/>
  <c r="A22" i="24" a="1"/>
  <c r="A22" i="24" s="1"/>
  <c r="A12" i="24" a="1"/>
  <c r="A12" i="24" s="1"/>
  <c r="A32" i="23" a="1"/>
  <c r="A32" i="23" s="1"/>
  <c r="A22" i="23" a="1"/>
  <c r="A22" i="23" s="1"/>
  <c r="A12" i="23" a="1"/>
  <c r="A12" i="23" s="1"/>
  <c r="A32" i="22" a="1"/>
  <c r="A32" i="22" s="1"/>
  <c r="A22" i="22" a="1"/>
  <c r="A22" i="22" s="1"/>
  <c r="A12" i="22" a="1"/>
  <c r="A12" i="22" s="1"/>
  <c r="A32" i="21" a="1"/>
  <c r="A32" i="21" s="1"/>
  <c r="A22" i="21" a="1"/>
  <c r="A22" i="21" s="1"/>
  <c r="A12" i="21" a="1"/>
  <c r="A12" i="21" s="1"/>
  <c r="A32" i="20" a="1"/>
  <c r="A32" i="20" s="1"/>
  <c r="A22" i="20" a="1"/>
  <c r="A22" i="20" s="1"/>
  <c r="A12" i="20" a="1"/>
  <c r="A12" i="20" s="1"/>
  <c r="A32" i="19" a="1"/>
  <c r="A32" i="19" s="1"/>
  <c r="A22" i="19" a="1"/>
  <c r="A22" i="19" s="1"/>
  <c r="A12" i="19" a="1"/>
  <c r="A12" i="19" s="1"/>
  <c r="A32" i="18" a="1"/>
  <c r="A32" i="18" s="1"/>
  <c r="A22" i="18" a="1"/>
  <c r="A22" i="18" s="1"/>
  <c r="A12" i="18" a="1"/>
  <c r="A12" i="18" s="1"/>
  <c r="A32" i="17" a="1"/>
  <c r="A32" i="17" s="1"/>
  <c r="A22" i="17" a="1"/>
  <c r="A22" i="17" s="1"/>
  <c r="A12" i="17" a="1"/>
  <c r="A12" i="17" s="1"/>
  <c r="A32" i="16" a="1"/>
  <c r="A32" i="16" s="1"/>
  <c r="A22" i="16" a="1"/>
  <c r="A22" i="16" s="1"/>
  <c r="A12" i="16" a="1"/>
  <c r="A12" i="16" s="1"/>
  <c r="A32" i="15" a="1"/>
  <c r="A32" i="15" s="1"/>
  <c r="A22" i="15" a="1"/>
  <c r="A22" i="15" s="1"/>
  <c r="A12" i="15" a="1"/>
  <c r="A12" i="15" s="1"/>
  <c r="A32" i="14" a="1"/>
  <c r="A32" i="14" s="1"/>
  <c r="A13" i="14" a="1"/>
  <c r="A13" i="14" s="1"/>
  <c r="A33" i="13" a="1"/>
  <c r="A33" i="13" s="1"/>
  <c r="A23" i="13" a="1"/>
  <c r="A23" i="13" s="1"/>
  <c r="A13" i="13" a="1"/>
  <c r="A13" i="13" s="1"/>
  <c r="A33" i="12" a="1"/>
  <c r="A33" i="12" s="1"/>
  <c r="A23" i="12" a="1"/>
  <c r="A23" i="12" s="1"/>
  <c r="A13" i="12" a="1"/>
  <c r="A13" i="12" s="1"/>
  <c r="A33" i="11" a="1"/>
  <c r="A33" i="11" s="1"/>
  <c r="A23" i="11" a="1"/>
  <c r="A23" i="11" s="1"/>
  <c r="A13" i="11" a="1"/>
  <c r="A13" i="11" s="1"/>
  <c r="A33" i="10" a="1"/>
  <c r="A33" i="10" s="1"/>
  <c r="A23" i="10" a="1"/>
  <c r="A23" i="10" s="1"/>
  <c r="A13" i="10" a="1"/>
  <c r="A13" i="10" s="1"/>
  <c r="A33" i="9" a="1"/>
  <c r="A33" i="9" s="1"/>
  <c r="A23" i="9" a="1"/>
  <c r="A23" i="9" s="1"/>
  <c r="A13" i="9" a="1"/>
  <c r="A13" i="9" s="1"/>
  <c r="A33" i="8" a="1"/>
  <c r="A33" i="8" s="1"/>
  <c r="A23" i="8" a="1"/>
  <c r="A23" i="8" s="1"/>
  <c r="A13" i="8" a="1"/>
  <c r="A13" i="8" s="1"/>
  <c r="A33" i="7" a="1"/>
  <c r="A33" i="7" s="1"/>
  <c r="A23" i="7" a="1"/>
  <c r="A23" i="7" s="1"/>
  <c r="A13" i="7" a="1"/>
  <c r="A13" i="7" s="1"/>
  <c r="A33" i="6" a="1"/>
  <c r="A33" i="6" s="1"/>
  <c r="A23" i="6" a="1"/>
  <c r="A23" i="6" s="1"/>
  <c r="A13" i="6" a="1"/>
  <c r="A13" i="6" s="1"/>
  <c r="A33" i="5" a="1"/>
  <c r="A33" i="5" s="1"/>
  <c r="A23" i="5" a="1"/>
  <c r="A23" i="5" s="1"/>
  <c r="A13" i="5" a="1"/>
  <c r="A13" i="5" s="1"/>
  <c r="A34" i="4" a="1"/>
  <c r="A34" i="4" s="1"/>
  <c r="A24" i="4" a="1"/>
  <c r="A24" i="4" s="1"/>
  <c r="A14" i="4" a="1"/>
  <c r="A14" i="4" s="1"/>
  <c r="A34" i="3" a="1"/>
  <c r="A34" i="3" s="1"/>
  <c r="A25" i="3" a="1"/>
  <c r="A25" i="3" s="1"/>
  <c r="A16" i="3" a="1"/>
  <c r="A16" i="3" s="1"/>
  <c r="B38" i="25" a="1"/>
  <c r="B38" i="25" s="1"/>
  <c r="B31" i="25" a="1"/>
  <c r="B31" i="25" s="1"/>
  <c r="B14" i="25" a="1"/>
  <c r="B14" i="25" s="1"/>
  <c r="A31" i="22" a="1"/>
  <c r="A31" i="22" s="1"/>
  <c r="A41" i="20" a="1"/>
  <c r="A41" i="20" s="1"/>
  <c r="A21" i="19" a="1"/>
  <c r="A21" i="19" s="1"/>
  <c r="A31" i="17" a="1"/>
  <c r="A31" i="17" s="1"/>
  <c r="A26" i="16" a="1"/>
  <c r="A26" i="16" s="1"/>
  <c r="A23" i="15" a="1"/>
  <c r="A23" i="15" s="1"/>
  <c r="A22" i="14" a="1"/>
  <c r="A22" i="14" s="1"/>
  <c r="A17" i="13" a="1"/>
  <c r="A17" i="13" s="1"/>
  <c r="A14" i="12" a="1"/>
  <c r="A14" i="12" s="1"/>
  <c r="A12" i="11" a="1"/>
  <c r="A12" i="11" s="1"/>
  <c r="A37" i="9" a="1"/>
  <c r="A37" i="9" s="1"/>
  <c r="A12" i="9" a="1"/>
  <c r="A12" i="9" s="1"/>
  <c r="A21" i="8" a="1"/>
  <c r="A21" i="8" s="1"/>
  <c r="A31" i="7" a="1"/>
  <c r="A31" i="7" s="1"/>
  <c r="A41" i="6" a="1"/>
  <c r="A41" i="6" s="1"/>
  <c r="A24" i="6" a="1"/>
  <c r="A24" i="6" s="1"/>
  <c r="A38" i="5" a="1"/>
  <c r="A38" i="5" s="1"/>
  <c r="A21" i="5" a="1"/>
  <c r="A21" i="5" s="1"/>
  <c r="A35" i="4" a="1"/>
  <c r="A35" i="4" s="1"/>
  <c r="A19" i="4" a="1"/>
  <c r="A19" i="4" s="1"/>
  <c r="A35" i="3" a="1"/>
  <c r="A35" i="3" s="1"/>
  <c r="A22" i="3" a="1"/>
  <c r="A22" i="3" s="1"/>
  <c r="B41" i="25" a="1"/>
  <c r="B41" i="25" s="1"/>
  <c r="B30" i="25" a="1"/>
  <c r="B30" i="25" s="1"/>
  <c r="B19" i="25" a="1"/>
  <c r="B19" i="25" s="1"/>
  <c r="B37" i="24" a="1"/>
  <c r="B37" i="24" s="1"/>
  <c r="B27" i="24" a="1"/>
  <c r="B27" i="24" s="1"/>
  <c r="B18" i="24" a="1"/>
  <c r="B18" i="24" s="1"/>
  <c r="B40" i="23" a="1"/>
  <c r="B40" i="23" s="1"/>
  <c r="B12" i="23" a="1"/>
  <c r="B12" i="23" s="1"/>
  <c r="B17" i="22" a="1"/>
  <c r="B17" i="22" s="1"/>
  <c r="B40" i="21" a="1"/>
  <c r="B40" i="21" s="1"/>
  <c r="B23" i="21" a="1"/>
  <c r="B23" i="21" s="1"/>
  <c r="B36" i="20" a="1"/>
  <c r="B36" i="20" s="1"/>
  <c r="B29" i="20" a="1"/>
  <c r="B29" i="20" s="1"/>
  <c r="B26" i="19" a="1"/>
  <c r="B26" i="19" s="1"/>
  <c r="B19" i="19" a="1"/>
  <c r="B19" i="19" s="1"/>
  <c r="B41" i="18" a="1"/>
  <c r="B41" i="18" s="1"/>
  <c r="B33" i="18" a="1"/>
  <c r="B33" i="18" s="1"/>
  <c r="A26" i="22" a="1"/>
  <c r="A26" i="22" s="1"/>
  <c r="A36" i="20" a="1"/>
  <c r="A36" i="20" s="1"/>
  <c r="A16" i="19" a="1"/>
  <c r="A16" i="19" s="1"/>
  <c r="A26" i="17" a="1"/>
  <c r="A26" i="17" s="1"/>
  <c r="A23" i="16" a="1"/>
  <c r="A23" i="16" s="1"/>
  <c r="A21" i="15" a="1"/>
  <c r="A21" i="15" s="1"/>
  <c r="A17" i="14" a="1"/>
  <c r="A17" i="14" s="1"/>
  <c r="A14" i="13" a="1"/>
  <c r="A14" i="13" s="1"/>
  <c r="A12" i="12" a="1"/>
  <c r="A12" i="12" s="1"/>
  <c r="A37" i="10" a="1"/>
  <c r="A37" i="10" s="1"/>
  <c r="A34" i="9" a="1"/>
  <c r="A34" i="9" s="1"/>
  <c r="A41" i="8" a="1"/>
  <c r="A41" i="8" s="1"/>
  <c r="A18" i="8" a="1"/>
  <c r="A18" i="8" s="1"/>
  <c r="A28" i="7" a="1"/>
  <c r="A28" i="7" s="1"/>
  <c r="A40" i="6" a="1"/>
  <c r="A40" i="6" s="1"/>
  <c r="A22" i="6" a="1"/>
  <c r="A22" i="6" s="1"/>
  <c r="A37" i="5" a="1"/>
  <c r="A37" i="5" s="1"/>
  <c r="A20" i="5" a="1"/>
  <c r="A20" i="5" s="1"/>
  <c r="A33" i="4" a="1"/>
  <c r="A33" i="4" s="1"/>
  <c r="A18" i="4" a="1"/>
  <c r="A18" i="4" s="1"/>
  <c r="A33" i="3" a="1"/>
  <c r="A33" i="3" s="1"/>
  <c r="A20" i="3" a="1"/>
  <c r="A20" i="3" s="1"/>
  <c r="A21" i="22" a="1"/>
  <c r="A21" i="22" s="1"/>
  <c r="A31" i="20" a="1"/>
  <c r="A31" i="20" s="1"/>
  <c r="A41" i="18" a="1"/>
  <c r="A41" i="18" s="1"/>
  <c r="A23" i="17" a="1"/>
  <c r="A23" i="17" s="1"/>
  <c r="A21" i="16" a="1"/>
  <c r="A21" i="16" s="1"/>
  <c r="A16" i="15" a="1"/>
  <c r="A16" i="15" s="1"/>
  <c r="A14" i="14" a="1"/>
  <c r="A14" i="14" s="1"/>
  <c r="A12" i="13" a="1"/>
  <c r="A12" i="13" s="1"/>
  <c r="A37" i="11" a="1"/>
  <c r="A37" i="11" s="1"/>
  <c r="A34" i="10" a="1"/>
  <c r="A34" i="10" s="1"/>
  <c r="A32" i="9" a="1"/>
  <c r="A32" i="9" s="1"/>
  <c r="A37" i="8" a="1"/>
  <c r="A37" i="8" s="1"/>
  <c r="A17" i="8" a="1"/>
  <c r="A17" i="8" s="1"/>
  <c r="A27" i="7" a="1"/>
  <c r="A27" i="7" s="1"/>
  <c r="A38" i="6" a="1"/>
  <c r="A38" i="6" s="1"/>
  <c r="A21" i="6" a="1"/>
  <c r="A21" i="6" s="1"/>
  <c r="A34" i="5" a="1"/>
  <c r="A34" i="5" s="1"/>
  <c r="A18" i="5" a="1"/>
  <c r="A18" i="5" s="1"/>
  <c r="A32" i="4" a="1"/>
  <c r="A32" i="4" s="1"/>
  <c r="A16" i="4" a="1"/>
  <c r="A16" i="4" s="1"/>
  <c r="B39" i="25" a="1"/>
  <c r="B39" i="25" s="1"/>
  <c r="B28" i="25" a="1"/>
  <c r="B28" i="25" s="1"/>
  <c r="B16" i="25" a="1"/>
  <c r="B16" i="25" s="1"/>
  <c r="B35" i="24" a="1"/>
  <c r="B35" i="24" s="1"/>
  <c r="B25" i="24" a="1"/>
  <c r="B25" i="24" s="1"/>
  <c r="B16" i="24" a="1"/>
  <c r="B16" i="24" s="1"/>
  <c r="B37" i="23" a="1"/>
  <c r="B37" i="23" s="1"/>
  <c r="B29" i="23" a="1"/>
  <c r="B29" i="23" s="1"/>
  <c r="B20" i="23" a="1"/>
  <c r="B20" i="23" s="1"/>
  <c r="B41" i="22" a="1"/>
  <c r="B41" i="22" s="1"/>
  <c r="B32" i="22" a="1"/>
  <c r="B32" i="22" s="1"/>
  <c r="B15" i="22" a="1"/>
  <c r="B15" i="22" s="1"/>
  <c r="B38" i="21" a="1"/>
  <c r="B38" i="21" s="1"/>
  <c r="B30" i="21" a="1"/>
  <c r="B30" i="21" s="1"/>
  <c r="B27" i="20" a="1"/>
  <c r="B27" i="20" s="1"/>
  <c r="B20" i="20" a="1"/>
  <c r="B20" i="20" s="1"/>
  <c r="B33" i="19" a="1"/>
  <c r="B33" i="19" s="1"/>
  <c r="B17" i="19" a="1"/>
  <c r="B17" i="19" s="1"/>
  <c r="B39" i="18" a="1"/>
  <c r="B39" i="18" s="1"/>
  <c r="B32" i="18" a="1"/>
  <c r="B32" i="18" s="1"/>
  <c r="B15" i="18" a="1"/>
  <c r="B15" i="18" s="1"/>
  <c r="B38" i="17" a="1"/>
  <c r="B38" i="17" s="1"/>
  <c r="B30" i="17" a="1"/>
  <c r="B30" i="17" s="1"/>
  <c r="B16" i="17" a="1"/>
  <c r="B16" i="17" s="1"/>
  <c r="B32" i="16" a="1"/>
  <c r="B32" i="16" s="1"/>
  <c r="B25" i="16" a="1"/>
  <c r="B25" i="16" s="1"/>
  <c r="B17" i="16" a="1"/>
  <c r="B17" i="16" s="1"/>
  <c r="B39" i="15" a="1"/>
  <c r="B39" i="15" s="1"/>
  <c r="A16" i="22" a="1"/>
  <c r="A16" i="22" s="1"/>
  <c r="A26" i="20" a="1"/>
  <c r="A26" i="20" s="1"/>
  <c r="A36" i="18" a="1"/>
  <c r="A36" i="18" s="1"/>
  <c r="A21" i="17" a="1"/>
  <c r="A21" i="17" s="1"/>
  <c r="A16" i="16" a="1"/>
  <c r="A16" i="16" s="1"/>
  <c r="A13" i="15" a="1"/>
  <c r="A13" i="15" s="1"/>
  <c r="A12" i="14" a="1"/>
  <c r="A12" i="14" s="1"/>
  <c r="A37" i="12" a="1"/>
  <c r="A37" i="12" s="1"/>
  <c r="A34" i="11" a="1"/>
  <c r="A34" i="11" s="1"/>
  <c r="A32" i="10" a="1"/>
  <c r="A32" i="10" s="1"/>
  <c r="A31" i="9" a="1"/>
  <c r="A31" i="9" s="1"/>
  <c r="A34" i="8" a="1"/>
  <c r="A34" i="8" s="1"/>
  <c r="A14" i="8" a="1"/>
  <c r="A14" i="8" s="1"/>
  <c r="A24" i="7" a="1"/>
  <c r="A24" i="7" s="1"/>
  <c r="A37" i="6" a="1"/>
  <c r="A37" i="6" s="1"/>
  <c r="A20" i="6" a="1"/>
  <c r="A20" i="6" s="1"/>
  <c r="A32" i="5" a="1"/>
  <c r="A32" i="5" s="1"/>
  <c r="A17" i="5" a="1"/>
  <c r="A17" i="5" s="1"/>
  <c r="A31" i="4" a="1"/>
  <c r="A31" i="4" s="1"/>
  <c r="A15" i="4" a="1"/>
  <c r="A15" i="4" s="1"/>
  <c r="A32" i="3" a="1"/>
  <c r="A32" i="3" s="1"/>
  <c r="A18" i="3" a="1"/>
  <c r="A18" i="3" s="1"/>
  <c r="B37" i="25" a="1"/>
  <c r="B37" i="25" s="1"/>
  <c r="B26" i="25" a="1"/>
  <c r="B26" i="25" s="1"/>
  <c r="B15" i="25" a="1"/>
  <c r="B15" i="25" s="1"/>
  <c r="B36" i="23" a="1"/>
  <c r="B36" i="23" s="1"/>
  <c r="B28" i="23" a="1"/>
  <c r="B28" i="23" s="1"/>
  <c r="B19" i="23" a="1"/>
  <c r="B19" i="23" s="1"/>
  <c r="B40" i="22" a="1"/>
  <c r="B40" i="22" s="1"/>
  <c r="B31" i="22" a="1"/>
  <c r="B31" i="22" s="1"/>
  <c r="B23" i="22" a="1"/>
  <c r="B23" i="22" s="1"/>
  <c r="B14" i="22" a="1"/>
  <c r="B14" i="22" s="1"/>
  <c r="B37" i="21" a="1"/>
  <c r="B37" i="21" s="1"/>
  <c r="B29" i="21" a="1"/>
  <c r="B29" i="21" s="1"/>
  <c r="B21" i="21" a="1"/>
  <c r="B21" i="21" s="1"/>
  <c r="B13" i="21" a="1"/>
  <c r="B13" i="21" s="1"/>
  <c r="B34" i="20" a="1"/>
  <c r="B34" i="20" s="1"/>
  <c r="B26" i="20" a="1"/>
  <c r="B26" i="20" s="1"/>
  <c r="B19" i="20" a="1"/>
  <c r="B19" i="20" s="1"/>
  <c r="B41" i="19" a="1"/>
  <c r="B41" i="19" s="1"/>
  <c r="B32" i="19" a="1"/>
  <c r="B32" i="19" s="1"/>
  <c r="B24" i="19" a="1"/>
  <c r="B24" i="19" s="1"/>
  <c r="B16" i="19" a="1"/>
  <c r="B16" i="19" s="1"/>
  <c r="B38" i="18" a="1"/>
  <c r="B38" i="18" s="1"/>
  <c r="B31" i="18" a="1"/>
  <c r="B31" i="18" s="1"/>
  <c r="B22" i="18" a="1"/>
  <c r="B22" i="18" s="1"/>
  <c r="B37" i="17" a="1"/>
  <c r="B37" i="17" s="1"/>
  <c r="B29" i="17" a="1"/>
  <c r="B29" i="17" s="1"/>
  <c r="B23" i="17" a="1"/>
  <c r="B23" i="17" s="1"/>
  <c r="B15" i="17" a="1"/>
  <c r="B15" i="17" s="1"/>
  <c r="B39" i="16" a="1"/>
  <c r="B39" i="16" s="1"/>
  <c r="B24" i="16" a="1"/>
  <c r="B24" i="16" s="1"/>
  <c r="B16" i="16" a="1"/>
  <c r="B16" i="16" s="1"/>
  <c r="B32" i="15" a="1"/>
  <c r="B32" i="15" s="1"/>
  <c r="B25" i="15" a="1"/>
  <c r="B25" i="15" s="1"/>
  <c r="B18" i="15" a="1"/>
  <c r="B18" i="15" s="1"/>
  <c r="B41" i="14" a="1"/>
  <c r="B41" i="14" s="1"/>
  <c r="B34" i="14" a="1"/>
  <c r="B34" i="14" s="1"/>
  <c r="B26" i="14" a="1"/>
  <c r="B26" i="14" s="1"/>
  <c r="B12" i="14" a="1"/>
  <c r="B12" i="14" s="1"/>
  <c r="B34" i="13" a="1"/>
  <c r="B34" i="13" s="1"/>
  <c r="B27" i="13" a="1"/>
  <c r="B27" i="13" s="1"/>
  <c r="A41" i="21" a="1"/>
  <c r="A41" i="21" s="1"/>
  <c r="A21" i="20" a="1"/>
  <c r="A21" i="20" s="1"/>
  <c r="A31" i="18" a="1"/>
  <c r="A31" i="18" s="1"/>
  <c r="A16" i="17" a="1"/>
  <c r="A16" i="17" s="1"/>
  <c r="A13" i="16" a="1"/>
  <c r="A13" i="16" s="1"/>
  <c r="A41" i="14" a="1"/>
  <c r="A41" i="14" s="1"/>
  <c r="A37" i="13" a="1"/>
  <c r="A37" i="13" s="1"/>
  <c r="A34" i="12" a="1"/>
  <c r="A34" i="12" s="1"/>
  <c r="A32" i="11" a="1"/>
  <c r="A32" i="11" s="1"/>
  <c r="A27" i="10" a="1"/>
  <c r="A27" i="10" s="1"/>
  <c r="A27" i="9" a="1"/>
  <c r="A27" i="9" s="1"/>
  <c r="A32" i="8" a="1"/>
  <c r="A32" i="8" s="1"/>
  <c r="A12" i="8" a="1"/>
  <c r="A12" i="8" s="1"/>
  <c r="A22" i="7" a="1"/>
  <c r="A22" i="7" s="1"/>
  <c r="A34" i="6" a="1"/>
  <c r="A34" i="6" s="1"/>
  <c r="A18" i="6" a="1"/>
  <c r="A18" i="6" s="1"/>
  <c r="A31" i="5" a="1"/>
  <c r="A31" i="5" s="1"/>
  <c r="A14" i="5" a="1"/>
  <c r="A14" i="5" s="1"/>
  <c r="A29" i="4" a="1"/>
  <c r="A29" i="4" s="1"/>
  <c r="A13" i="4" a="1"/>
  <c r="A13" i="4" s="1"/>
  <c r="A30" i="3" a="1"/>
  <c r="A30" i="3" s="1"/>
  <c r="A17" i="3" a="1"/>
  <c r="A17" i="3" s="1"/>
  <c r="B25" i="25" a="1"/>
  <c r="B25" i="25" s="1"/>
  <c r="B34" i="24" a="1"/>
  <c r="B34" i="24" s="1"/>
  <c r="B14" i="24" a="1"/>
  <c r="B14" i="24" s="1"/>
  <c r="B35" i="23" a="1"/>
  <c r="B35" i="23" s="1"/>
  <c r="B27" i="23" a="1"/>
  <c r="B27" i="23" s="1"/>
  <c r="B18" i="23" a="1"/>
  <c r="B18" i="23" s="1"/>
  <c r="B39" i="22" a="1"/>
  <c r="B39" i="22" s="1"/>
  <c r="B30" i="22" a="1"/>
  <c r="B30" i="22" s="1"/>
  <c r="B36" i="21" a="1"/>
  <c r="B36" i="21" s="1"/>
  <c r="B28" i="21" a="1"/>
  <c r="B28" i="21" s="1"/>
  <c r="B20" i="21" a="1"/>
  <c r="B20" i="21" s="1"/>
  <c r="B12" i="21" a="1"/>
  <c r="B12" i="21" s="1"/>
  <c r="B25" i="20" a="1"/>
  <c r="B25" i="20" s="1"/>
  <c r="B18" i="20" a="1"/>
  <c r="B18" i="20" s="1"/>
  <c r="B40" i="19" a="1"/>
  <c r="B40" i="19" s="1"/>
  <c r="B15" i="19" a="1"/>
  <c r="B15" i="19" s="1"/>
  <c r="B37" i="18" a="1"/>
  <c r="B37" i="18" s="1"/>
  <c r="B30" i="18" a="1"/>
  <c r="B30" i="18" s="1"/>
  <c r="B14" i="18" a="1"/>
  <c r="B14" i="18" s="1"/>
  <c r="B36" i="17" a="1"/>
  <c r="B36" i="17" s="1"/>
  <c r="B28" i="17" a="1"/>
  <c r="B28" i="17" s="1"/>
  <c r="B14" i="17" a="1"/>
  <c r="B14" i="17" s="1"/>
  <c r="B38" i="16" a="1"/>
  <c r="B38" i="16" s="1"/>
  <c r="B31" i="16" a="1"/>
  <c r="B31" i="16" s="1"/>
  <c r="B23" i="16" a="1"/>
  <c r="B23" i="16" s="1"/>
  <c r="B15" i="16" a="1"/>
  <c r="B15" i="16" s="1"/>
  <c r="B38" i="15" a="1"/>
  <c r="B38" i="15" s="1"/>
  <c r="B24" i="15" a="1"/>
  <c r="B24" i="15" s="1"/>
  <c r="B17" i="15" a="1"/>
  <c r="B17" i="15" s="1"/>
  <c r="B40" i="14" a="1"/>
  <c r="B40" i="14" s="1"/>
  <c r="B33" i="14" a="1"/>
  <c r="B33" i="14" s="1"/>
  <c r="B25" i="14" a="1"/>
  <c r="B25" i="14" s="1"/>
  <c r="B18" i="14" a="1"/>
  <c r="B18" i="14" s="1"/>
  <c r="B41" i="13" a="1"/>
  <c r="B41" i="13" s="1"/>
  <c r="B20" i="13" a="1"/>
  <c r="B20" i="13" s="1"/>
  <c r="B13" i="13" a="1"/>
  <c r="B13" i="13" s="1"/>
  <c r="B35" i="12" a="1"/>
  <c r="B35" i="12" s="1"/>
  <c r="B21" i="12" a="1"/>
  <c r="B21" i="12" s="1"/>
  <c r="B18" i="11" a="1"/>
  <c r="B18" i="11" s="1"/>
  <c r="B35" i="10" a="1"/>
  <c r="B35" i="10" s="1"/>
  <c r="B28" i="10" a="1"/>
  <c r="B28" i="10" s="1"/>
  <c r="A36" i="21" a="1"/>
  <c r="A36" i="21" s="1"/>
  <c r="A16" i="20" a="1"/>
  <c r="A16" i="20" s="1"/>
  <c r="A26" i="18" a="1"/>
  <c r="A26" i="18" s="1"/>
  <c r="A13" i="17" a="1"/>
  <c r="A13" i="17" s="1"/>
  <c r="A41" i="15" a="1"/>
  <c r="A41" i="15" s="1"/>
  <c r="A36" i="14" a="1"/>
  <c r="A36" i="14" s="1"/>
  <c r="A34" i="13" a="1"/>
  <c r="A34" i="13" s="1"/>
  <c r="A32" i="12" a="1"/>
  <c r="A32" i="12" s="1"/>
  <c r="A27" i="11" a="1"/>
  <c r="A27" i="11" s="1"/>
  <c r="A24" i="10" a="1"/>
  <c r="A24" i="10" s="1"/>
  <c r="A24" i="9" a="1"/>
  <c r="A24" i="9" s="1"/>
  <c r="A31" i="8" a="1"/>
  <c r="A31" i="8" s="1"/>
  <c r="A41" i="7" a="1"/>
  <c r="A41" i="7" s="1"/>
  <c r="A21" i="7" a="1"/>
  <c r="A21" i="7" s="1"/>
  <c r="A32" i="6" a="1"/>
  <c r="A32" i="6" s="1"/>
  <c r="A17" i="6" a="1"/>
  <c r="A17" i="6" s="1"/>
  <c r="A30" i="5" a="1"/>
  <c r="A30" i="5" s="1"/>
  <c r="A12" i="5" a="1"/>
  <c r="A12" i="5" s="1"/>
  <c r="A28" i="4" a="1"/>
  <c r="A28" i="4" s="1"/>
  <c r="A12" i="4" a="1"/>
  <c r="A12" i="4" s="1"/>
  <c r="A29" i="3" a="1"/>
  <c r="A29" i="3" s="1"/>
  <c r="A31" i="21" a="1"/>
  <c r="A31" i="21" s="1"/>
  <c r="A41" i="19" a="1"/>
  <c r="A41" i="19" s="1"/>
  <c r="A21" i="18" a="1"/>
  <c r="A21" i="18" s="1"/>
  <c r="A41" i="16" a="1"/>
  <c r="A41" i="16" s="1"/>
  <c r="A36" i="15" a="1"/>
  <c r="A36" i="15" s="1"/>
  <c r="A33" i="14" a="1"/>
  <c r="A33" i="14" s="1"/>
  <c r="A32" i="13" a="1"/>
  <c r="A32" i="13" s="1"/>
  <c r="A27" i="12" a="1"/>
  <c r="A27" i="12" s="1"/>
  <c r="A24" i="11" a="1"/>
  <c r="A24" i="11" s="1"/>
  <c r="A22" i="10" a="1"/>
  <c r="A22" i="10" s="1"/>
  <c r="A22" i="9" a="1"/>
  <c r="A22" i="9" s="1"/>
  <c r="A28" i="8" a="1"/>
  <c r="A28" i="8" s="1"/>
  <c r="A38" i="7" a="1"/>
  <c r="A38" i="7" s="1"/>
  <c r="A26" i="21" a="1"/>
  <c r="A26" i="21" s="1"/>
  <c r="A36" i="19" a="1"/>
  <c r="A36" i="19" s="1"/>
  <c r="A16" i="18" a="1"/>
  <c r="A16" i="18" s="1"/>
  <c r="A36" i="16" a="1"/>
  <c r="A36" i="16" s="1"/>
  <c r="A33" i="15" a="1"/>
  <c r="A33" i="15" s="1"/>
  <c r="A31" i="14" a="1"/>
  <c r="A31" i="14" s="1"/>
  <c r="A27" i="13" a="1"/>
  <c r="A27" i="13" s="1"/>
  <c r="A24" i="12" a="1"/>
  <c r="A24" i="12" s="1"/>
  <c r="A22" i="11" a="1"/>
  <c r="A22" i="11" s="1"/>
  <c r="A17" i="10" a="1"/>
  <c r="A17" i="10" s="1"/>
  <c r="A21" i="9" a="1"/>
  <c r="A21" i="9" s="1"/>
  <c r="A27" i="8" a="1"/>
  <c r="A27" i="8" s="1"/>
  <c r="A37" i="7" a="1"/>
  <c r="A37" i="7" s="1"/>
  <c r="A17" i="7" a="1"/>
  <c r="A17" i="7" s="1"/>
  <c r="A30" i="6" a="1"/>
  <c r="A30" i="6" s="1"/>
  <c r="A12" i="6" a="1"/>
  <c r="A12" i="6" s="1"/>
  <c r="A27" i="5" a="1"/>
  <c r="A27" i="5" s="1"/>
  <c r="A40" i="4" a="1"/>
  <c r="A40" i="4" s="1"/>
  <c r="A23" i="4" a="1"/>
  <c r="A23" i="4" s="1"/>
  <c r="A39" i="3" a="1"/>
  <c r="A39" i="3" s="1"/>
  <c r="A26" i="3" a="1"/>
  <c r="A26" i="3" s="1"/>
  <c r="A13" i="3" a="1"/>
  <c r="A13" i="3" s="1"/>
  <c r="B22" i="25" a="1"/>
  <c r="B22" i="25" s="1"/>
  <c r="B41" i="24" a="1"/>
  <c r="B41" i="24" s="1"/>
  <c r="B30" i="24" a="1"/>
  <c r="B30" i="24" s="1"/>
  <c r="B21" i="24" a="1"/>
  <c r="B21" i="24" s="1"/>
  <c r="B33" i="23" a="1"/>
  <c r="B33" i="23" s="1"/>
  <c r="B24" i="23" a="1"/>
  <c r="B24" i="23" s="1"/>
  <c r="B15" i="23" a="1"/>
  <c r="B15" i="23" s="1"/>
  <c r="B36" i="22" a="1"/>
  <c r="B36" i="22" s="1"/>
  <c r="B27" i="22" a="1"/>
  <c r="B27" i="22" s="1"/>
  <c r="B20" i="22" a="1"/>
  <c r="B20" i="22" s="1"/>
  <c r="B12" i="22" a="1"/>
  <c r="B12" i="22" s="1"/>
  <c r="B33" i="21" a="1"/>
  <c r="B33" i="21" s="1"/>
  <c r="B25" i="21" a="1"/>
  <c r="B25" i="21" s="1"/>
  <c r="B17" i="21" a="1"/>
  <c r="B17" i="21" s="1"/>
  <c r="B39" i="20" a="1"/>
  <c r="B39" i="20" s="1"/>
  <c r="B32" i="20" a="1"/>
  <c r="B32" i="20" s="1"/>
  <c r="B23" i="20" a="1"/>
  <c r="B23" i="20" s="1"/>
  <c r="B15" i="20" a="1"/>
  <c r="B15" i="20" s="1"/>
  <c r="B37" i="19" a="1"/>
  <c r="B37" i="19" s="1"/>
  <c r="B29" i="19" a="1"/>
  <c r="B29" i="19" s="1"/>
  <c r="B22" i="19" a="1"/>
  <c r="B22" i="19" s="1"/>
  <c r="B35" i="18" a="1"/>
  <c r="B35" i="18" s="1"/>
  <c r="B27" i="18" a="1"/>
  <c r="B27" i="18" s="1"/>
  <c r="B34" i="17" a="1"/>
  <c r="B34" i="17" s="1"/>
  <c r="B20" i="17" a="1"/>
  <c r="B20" i="17" s="1"/>
  <c r="B35" i="16" a="1"/>
  <c r="B35" i="16" s="1"/>
  <c r="B29" i="16" a="1"/>
  <c r="B29" i="16" s="1"/>
  <c r="B21" i="16" a="1"/>
  <c r="B21" i="16" s="1"/>
  <c r="B36" i="15" a="1"/>
  <c r="B36" i="15" s="1"/>
  <c r="B29" i="15" a="1"/>
  <c r="B29" i="15" s="1"/>
  <c r="B31" i="14" a="1"/>
  <c r="B31" i="14" s="1"/>
  <c r="B23" i="14" a="1"/>
  <c r="B23" i="14" s="1"/>
  <c r="B16" i="14" a="1"/>
  <c r="B16" i="14" s="1"/>
  <c r="B38" i="13" a="1"/>
  <c r="B38" i="13" s="1"/>
  <c r="B32" i="13" a="1"/>
  <c r="B32" i="13" s="1"/>
  <c r="B41" i="12" a="1"/>
  <c r="B41" i="12" s="1"/>
  <c r="B33" i="12" a="1"/>
  <c r="B33" i="12" s="1"/>
  <c r="B26" i="12" a="1"/>
  <c r="B26" i="12" s="1"/>
  <c r="B18" i="12" a="1"/>
  <c r="B18" i="12" s="1"/>
  <c r="B12" i="12" a="1"/>
  <c r="B12" i="12" s="1"/>
  <c r="B35" i="11" a="1"/>
  <c r="B35" i="11" s="1"/>
  <c r="B29" i="11" a="1"/>
  <c r="B29" i="11" s="1"/>
  <c r="B22" i="11" a="1"/>
  <c r="B22" i="11" s="1"/>
  <c r="B16" i="11" a="1"/>
  <c r="B16" i="11" s="1"/>
  <c r="B40" i="10" a="1"/>
  <c r="B40" i="10" s="1"/>
  <c r="B33" i="10" a="1"/>
  <c r="B33" i="10" s="1"/>
  <c r="A21" i="21" a="1"/>
  <c r="A21" i="21" s="1"/>
  <c r="A31" i="19" a="1"/>
  <c r="A31" i="19" s="1"/>
  <c r="A41" i="17" a="1"/>
  <c r="A41" i="17" s="1"/>
  <c r="A33" i="16" a="1"/>
  <c r="A33" i="16" s="1"/>
  <c r="A31" i="15" a="1"/>
  <c r="A31" i="15" s="1"/>
  <c r="A26" i="14" a="1"/>
  <c r="A26" i="14" s="1"/>
  <c r="A24" i="13" a="1"/>
  <c r="A24" i="13" s="1"/>
  <c r="A22" i="12" a="1"/>
  <c r="A22" i="12" s="1"/>
  <c r="A17" i="11" a="1"/>
  <c r="A17" i="11" s="1"/>
  <c r="A14" i="10" a="1"/>
  <c r="A14" i="10" s="1"/>
  <c r="A17" i="9" a="1"/>
  <c r="A17" i="9" s="1"/>
  <c r="A24" i="8" a="1"/>
  <c r="A24" i="8" s="1"/>
  <c r="A34" i="7" a="1"/>
  <c r="A34" i="7" s="1"/>
  <c r="A14" i="7" a="1"/>
  <c r="A14" i="7" s="1"/>
  <c r="A28" i="6" a="1"/>
  <c r="A28" i="6" s="1"/>
  <c r="A41" i="5" a="1"/>
  <c r="A41" i="5" s="1"/>
  <c r="A16" i="21" a="1"/>
  <c r="A16" i="21" s="1"/>
  <c r="A26" i="19" a="1"/>
  <c r="A26" i="19" s="1"/>
  <c r="A36" i="17" a="1"/>
  <c r="A36" i="17" s="1"/>
  <c r="A31" i="16" a="1"/>
  <c r="A31" i="16" s="1"/>
  <c r="A26" i="15" a="1"/>
  <c r="A26" i="15" s="1"/>
  <c r="A23" i="14" a="1"/>
  <c r="A23" i="14" s="1"/>
  <c r="A22" i="13" a="1"/>
  <c r="A22" i="13" s="1"/>
  <c r="A17" i="12" a="1"/>
  <c r="A17" i="12" s="1"/>
  <c r="A14" i="11" a="1"/>
  <c r="A14" i="11" s="1"/>
  <c r="A12" i="10" a="1"/>
  <c r="A12" i="10" s="1"/>
  <c r="A14" i="9" a="1"/>
  <c r="A14" i="9" s="1"/>
  <c r="A22" i="8" a="1"/>
  <c r="A22" i="8" s="1"/>
  <c r="A32" i="7" a="1"/>
  <c r="A32" i="7" s="1"/>
  <c r="A12" i="7" a="1"/>
  <c r="A12" i="7" s="1"/>
  <c r="A27" i="6" a="1"/>
  <c r="A27" i="6" s="1"/>
  <c r="A40" i="5" a="1"/>
  <c r="A40" i="5" s="1"/>
  <c r="A22" i="5" a="1"/>
  <c r="A22" i="5" s="1"/>
  <c r="A21" i="4" a="1"/>
  <c r="A21" i="4" s="1"/>
  <c r="A36" i="3" a="1"/>
  <c r="A36" i="3" s="1"/>
  <c r="A23" i="3" a="1"/>
  <c r="A23" i="3" s="1"/>
  <c r="B32" i="25" a="1"/>
  <c r="B32" i="25" s="1"/>
  <c r="B21" i="25" a="1"/>
  <c r="B21" i="25" s="1"/>
  <c r="B38" i="24" a="1"/>
  <c r="B38" i="24" s="1"/>
  <c r="B28" i="24" a="1"/>
  <c r="B28" i="24" s="1"/>
  <c r="B19" i="24" a="1"/>
  <c r="B19" i="24" s="1"/>
  <c r="B41" i="23" a="1"/>
  <c r="B41" i="23" s="1"/>
  <c r="B32" i="23" a="1"/>
  <c r="B32" i="23" s="1"/>
  <c r="B13" i="23" a="1"/>
  <c r="B13" i="23" s="1"/>
  <c r="B34" i="22" a="1"/>
  <c r="B34" i="22" s="1"/>
  <c r="B25" i="22" a="1"/>
  <c r="B25" i="22" s="1"/>
  <c r="B18" i="22" a="1"/>
  <c r="B18" i="22" s="1"/>
  <c r="B41" i="21" a="1"/>
  <c r="B41" i="21" s="1"/>
  <c r="B32" i="21" a="1"/>
  <c r="B32" i="21" s="1"/>
  <c r="B24" i="21" a="1"/>
  <c r="B24" i="21" s="1"/>
  <c r="B15" i="21" a="1"/>
  <c r="B15" i="21" s="1"/>
  <c r="B37" i="20" a="1"/>
  <c r="B37" i="20" s="1"/>
  <c r="B30" i="20" a="1"/>
  <c r="B30" i="20" s="1"/>
  <c r="B22" i="20" a="1"/>
  <c r="B22" i="20" s="1"/>
  <c r="B13" i="20" a="1"/>
  <c r="B13" i="20" s="1"/>
  <c r="B35" i="19" a="1"/>
  <c r="B35" i="19" s="1"/>
  <c r="B27" i="19" a="1"/>
  <c r="B27" i="19" s="1"/>
  <c r="B20" i="19" a="1"/>
  <c r="B20" i="19" s="1"/>
  <c r="A18" i="7" a="1"/>
  <c r="A18" i="7" s="1"/>
  <c r="A38" i="3" a="1"/>
  <c r="A38" i="3" s="1"/>
  <c r="B13" i="25" a="1"/>
  <c r="B13" i="25" s="1"/>
  <c r="B20" i="24" a="1"/>
  <c r="B20" i="24" s="1"/>
  <c r="B26" i="23" a="1"/>
  <c r="B26" i="23" s="1"/>
  <c r="B13" i="22" a="1"/>
  <c r="B13" i="22" s="1"/>
  <c r="B33" i="20" a="1"/>
  <c r="B33" i="20" s="1"/>
  <c r="B14" i="20" a="1"/>
  <c r="B14" i="20" s="1"/>
  <c r="B23" i="19" a="1"/>
  <c r="B23" i="19" s="1"/>
  <c r="B36" i="18" a="1"/>
  <c r="B36" i="18" s="1"/>
  <c r="B21" i="18" a="1"/>
  <c r="B21" i="18" s="1"/>
  <c r="B39" i="17" a="1"/>
  <c r="B39" i="17" s="1"/>
  <c r="B26" i="17" a="1"/>
  <c r="B26" i="17" s="1"/>
  <c r="B33" i="16" a="1"/>
  <c r="B33" i="16" s="1"/>
  <c r="B20" i="16" a="1"/>
  <c r="B20" i="16" s="1"/>
  <c r="B37" i="15" a="1"/>
  <c r="B37" i="15" s="1"/>
  <c r="B19" i="15" a="1"/>
  <c r="B19" i="15" s="1"/>
  <c r="B38" i="14" a="1"/>
  <c r="B38" i="14" s="1"/>
  <c r="B28" i="14" a="1"/>
  <c r="B28" i="14" s="1"/>
  <c r="B17" i="14" a="1"/>
  <c r="B17" i="14" s="1"/>
  <c r="B26" i="13" a="1"/>
  <c r="B26" i="13" s="1"/>
  <c r="B18" i="13" a="1"/>
  <c r="B18" i="13" s="1"/>
  <c r="B38" i="12" a="1"/>
  <c r="B38" i="12" s="1"/>
  <c r="B20" i="12" a="1"/>
  <c r="B20" i="12" s="1"/>
  <c r="B41" i="11" a="1"/>
  <c r="B41" i="11" s="1"/>
  <c r="B33" i="11" a="1"/>
  <c r="B33" i="11" s="1"/>
  <c r="B17" i="11" a="1"/>
  <c r="B17" i="11" s="1"/>
  <c r="B31" i="10" a="1"/>
  <c r="B31" i="10" s="1"/>
  <c r="B24" i="10" a="1"/>
  <c r="B24" i="10" s="1"/>
  <c r="B16" i="10" a="1"/>
  <c r="B16" i="10" s="1"/>
  <c r="B32" i="9" a="1"/>
  <c r="B32" i="9" s="1"/>
  <c r="B26" i="9" a="1"/>
  <c r="B26" i="9" s="1"/>
  <c r="B12" i="9" a="1"/>
  <c r="B12" i="9" s="1"/>
  <c r="B29" i="8" a="1"/>
  <c r="B29" i="8" s="1"/>
  <c r="B21" i="8" a="1"/>
  <c r="B21" i="8" s="1"/>
  <c r="B13" i="8" a="1"/>
  <c r="B13" i="8" s="1"/>
  <c r="B36" i="7" a="1"/>
  <c r="B36" i="7" s="1"/>
  <c r="B30" i="7" a="1"/>
  <c r="B30" i="7" s="1"/>
  <c r="B22" i="7" a="1"/>
  <c r="B22" i="7" s="1"/>
  <c r="B23" i="6" a="1"/>
  <c r="B23" i="6" s="1"/>
  <c r="B39" i="5" a="1"/>
  <c r="B39" i="5" s="1"/>
  <c r="B33" i="4" a="1"/>
  <c r="B33" i="4" s="1"/>
  <c r="B18" i="4" a="1"/>
  <c r="B18" i="4" s="1"/>
  <c r="B41" i="3" a="1"/>
  <c r="B41" i="3" s="1"/>
  <c r="B34" i="3" a="1"/>
  <c r="B34" i="3" s="1"/>
  <c r="B27" i="3" a="1"/>
  <c r="B27" i="3" s="1"/>
  <c r="B19" i="3" a="1"/>
  <c r="B19" i="3" s="1"/>
  <c r="B12" i="3" a="1"/>
  <c r="B12" i="3" s="1"/>
  <c r="B28" i="7" a="1"/>
  <c r="B28" i="7" s="1"/>
  <c r="B28" i="6" a="1"/>
  <c r="B28" i="6" s="1"/>
  <c r="B37" i="5" a="1"/>
  <c r="B37" i="5" s="1"/>
  <c r="B38" i="4" a="1"/>
  <c r="B38" i="4" s="1"/>
  <c r="B40" i="3" a="1"/>
  <c r="B40" i="3" s="1"/>
  <c r="B18" i="3" a="1"/>
  <c r="B18" i="3" s="1"/>
  <c r="A31" i="6" a="1"/>
  <c r="A31" i="6" s="1"/>
  <c r="A27" i="3" a="1"/>
  <c r="A27" i="3" s="1"/>
  <c r="B12" i="25" a="1"/>
  <c r="B12" i="25" s="1"/>
  <c r="B17" i="24" a="1"/>
  <c r="B17" i="24" s="1"/>
  <c r="B25" i="23" a="1"/>
  <c r="B25" i="23" s="1"/>
  <c r="B33" i="22" a="1"/>
  <c r="B33" i="22" s="1"/>
  <c r="B22" i="21" a="1"/>
  <c r="B22" i="21" s="1"/>
  <c r="B12" i="20" a="1"/>
  <c r="B12" i="20" s="1"/>
  <c r="B34" i="18" a="1"/>
  <c r="B34" i="18" s="1"/>
  <c r="B20" i="18" a="1"/>
  <c r="B20" i="18" s="1"/>
  <c r="B25" i="17" a="1"/>
  <c r="B25" i="17" s="1"/>
  <c r="B13" i="17" a="1"/>
  <c r="B13" i="17" s="1"/>
  <c r="B27" i="15" a="1"/>
  <c r="B27" i="15" s="1"/>
  <c r="B16" i="15" a="1"/>
  <c r="B16" i="15" s="1"/>
  <c r="B37" i="14" a="1"/>
  <c r="B37" i="14" s="1"/>
  <c r="B27" i="14" a="1"/>
  <c r="B27" i="14" s="1"/>
  <c r="B15" i="14" a="1"/>
  <c r="B15" i="14" s="1"/>
  <c r="B36" i="13" a="1"/>
  <c r="B36" i="13" s="1"/>
  <c r="B25" i="13" a="1"/>
  <c r="B25" i="13" s="1"/>
  <c r="B17" i="13" a="1"/>
  <c r="B17" i="13" s="1"/>
  <c r="B28" i="12" a="1"/>
  <c r="B28" i="12" s="1"/>
  <c r="B19" i="12" a="1"/>
  <c r="B19" i="12" s="1"/>
  <c r="B40" i="11" a="1"/>
  <c r="B40" i="11" s="1"/>
  <c r="B32" i="11" a="1"/>
  <c r="B32" i="11" s="1"/>
  <c r="B25" i="11" a="1"/>
  <c r="B25" i="11" s="1"/>
  <c r="B39" i="10" a="1"/>
  <c r="B39" i="10" s="1"/>
  <c r="B23" i="10" a="1"/>
  <c r="B23" i="10" s="1"/>
  <c r="B39" i="9" a="1"/>
  <c r="B39" i="9" s="1"/>
  <c r="B19" i="9" a="1"/>
  <c r="B19" i="9" s="1"/>
  <c r="B35" i="8" a="1"/>
  <c r="B35" i="8" s="1"/>
  <c r="B28" i="8" a="1"/>
  <c r="B28" i="8" s="1"/>
  <c r="B20" i="8" a="1"/>
  <c r="B20" i="8" s="1"/>
  <c r="B12" i="8" a="1"/>
  <c r="B12" i="8" s="1"/>
  <c r="B29" i="7" a="1"/>
  <c r="B29" i="7" s="1"/>
  <c r="B21" i="7" a="1"/>
  <c r="B21" i="7" s="1"/>
  <c r="B14" i="7" a="1"/>
  <c r="B14" i="7" s="1"/>
  <c r="B37" i="6" a="1"/>
  <c r="B37" i="6" s="1"/>
  <c r="B29" i="6" a="1"/>
  <c r="B29" i="6" s="1"/>
  <c r="B15" i="6" a="1"/>
  <c r="B15" i="6" s="1"/>
  <c r="B38" i="5" a="1"/>
  <c r="B38" i="5" s="1"/>
  <c r="B31" i="5" a="1"/>
  <c r="B31" i="5" s="1"/>
  <c r="B24" i="5" a="1"/>
  <c r="B24" i="5" s="1"/>
  <c r="B17" i="5" a="1"/>
  <c r="B17" i="5" s="1"/>
  <c r="B39" i="4" a="1"/>
  <c r="B39" i="4" s="1"/>
  <c r="B25" i="4" a="1"/>
  <c r="B25" i="4" s="1"/>
  <c r="B17" i="4" a="1"/>
  <c r="B17" i="4" s="1"/>
  <c r="B33" i="3" a="1"/>
  <c r="B33" i="3" s="1"/>
  <c r="B22" i="6" a="1"/>
  <c r="B22" i="6" s="1"/>
  <c r="B23" i="5" a="1"/>
  <c r="B23" i="5" s="1"/>
  <c r="B16" i="4" a="1"/>
  <c r="B16" i="4" s="1"/>
  <c r="B26" i="3" a="1"/>
  <c r="B26" i="3" s="1"/>
  <c r="A14" i="6" a="1"/>
  <c r="A14" i="6" s="1"/>
  <c r="A24" i="3" a="1"/>
  <c r="A24" i="3" s="1"/>
  <c r="B36" i="25" a="1"/>
  <c r="B36" i="25" s="1"/>
  <c r="B40" i="24" a="1"/>
  <c r="B40" i="24" s="1"/>
  <c r="B23" i="23" a="1"/>
  <c r="B23" i="23" s="1"/>
  <c r="B29" i="22" a="1"/>
  <c r="B29" i="22" s="1"/>
  <c r="B19" i="21" a="1"/>
  <c r="B19" i="21" s="1"/>
  <c r="B31" i="20" a="1"/>
  <c r="B31" i="20" s="1"/>
  <c r="B39" i="19" a="1"/>
  <c r="B39" i="19" s="1"/>
  <c r="B21" i="19" a="1"/>
  <c r="B21" i="19" s="1"/>
  <c r="B19" i="18" a="1"/>
  <c r="B19" i="18" s="1"/>
  <c r="B35" i="17" a="1"/>
  <c r="B35" i="17" s="1"/>
  <c r="B12" i="17" a="1"/>
  <c r="B12" i="17" s="1"/>
  <c r="B30" i="16" a="1"/>
  <c r="B30" i="16" s="1"/>
  <c r="B19" i="16" a="1"/>
  <c r="B19" i="16" s="1"/>
  <c r="B35" i="15" a="1"/>
  <c r="B35" i="15" s="1"/>
  <c r="B15" i="15" a="1"/>
  <c r="B15" i="15" s="1"/>
  <c r="B36" i="14" a="1"/>
  <c r="B36" i="14" s="1"/>
  <c r="B35" i="13" a="1"/>
  <c r="B35" i="13" s="1"/>
  <c r="B24" i="13" a="1"/>
  <c r="B24" i="13" s="1"/>
  <c r="B16" i="13" a="1"/>
  <c r="B16" i="13" s="1"/>
  <c r="B37" i="12" a="1"/>
  <c r="B37" i="12" s="1"/>
  <c r="B27" i="12" a="1"/>
  <c r="B27" i="12" s="1"/>
  <c r="B24" i="11" a="1"/>
  <c r="B24" i="11" s="1"/>
  <c r="B38" i="10" a="1"/>
  <c r="B38" i="10" s="1"/>
  <c r="B30" i="10" a="1"/>
  <c r="B30" i="10" s="1"/>
  <c r="B22" i="10" a="1"/>
  <c r="B22" i="10" s="1"/>
  <c r="B15" i="10" a="1"/>
  <c r="B15" i="10" s="1"/>
  <c r="B38" i="9" a="1"/>
  <c r="B38" i="9" s="1"/>
  <c r="B31" i="9" a="1"/>
  <c r="B31" i="9" s="1"/>
  <c r="B25" i="9" a="1"/>
  <c r="B25" i="9" s="1"/>
  <c r="B18" i="9" a="1"/>
  <c r="B18" i="9" s="1"/>
  <c r="B41" i="8" a="1"/>
  <c r="B41" i="8" s="1"/>
  <c r="B34" i="8" a="1"/>
  <c r="B34" i="8" s="1"/>
  <c r="B27" i="8" a="1"/>
  <c r="B27" i="8" s="1"/>
  <c r="B35" i="7" a="1"/>
  <c r="B35" i="7" s="1"/>
  <c r="A28" i="5" a="1"/>
  <c r="A28" i="5" s="1"/>
  <c r="A15" i="3" a="1"/>
  <c r="A15" i="3" s="1"/>
  <c r="B34" i="25" a="1"/>
  <c r="B34" i="25" s="1"/>
  <c r="B36" i="24" a="1"/>
  <c r="B36" i="24" s="1"/>
  <c r="B13" i="24" a="1"/>
  <c r="B13" i="24" s="1"/>
  <c r="B21" i="23" a="1"/>
  <c r="B21" i="23" s="1"/>
  <c r="B28" i="22" a="1"/>
  <c r="B28" i="22" s="1"/>
  <c r="B39" i="21" a="1"/>
  <c r="B39" i="21" s="1"/>
  <c r="B18" i="21" a="1"/>
  <c r="B18" i="21" s="1"/>
  <c r="B28" i="20" a="1"/>
  <c r="B28" i="20" s="1"/>
  <c r="B38" i="19" a="1"/>
  <c r="B38" i="19" s="1"/>
  <c r="B18" i="19" a="1"/>
  <c r="B18" i="19" s="1"/>
  <c r="B18" i="18" a="1"/>
  <c r="B18" i="18" s="1"/>
  <c r="B24" i="17" a="1"/>
  <c r="B24" i="17" s="1"/>
  <c r="B18" i="16" a="1"/>
  <c r="B18" i="16" s="1"/>
  <c r="B26" i="15" a="1"/>
  <c r="B26" i="15" s="1"/>
  <c r="B14" i="15" a="1"/>
  <c r="B14" i="15" s="1"/>
  <c r="B35" i="14" a="1"/>
  <c r="B35" i="14" s="1"/>
  <c r="B24" i="14" a="1"/>
  <c r="B24" i="14" s="1"/>
  <c r="B14" i="14" a="1"/>
  <c r="B14" i="14" s="1"/>
  <c r="B33" i="13" a="1"/>
  <c r="B33" i="13" s="1"/>
  <c r="B23" i="13" a="1"/>
  <c r="B23" i="13" s="1"/>
  <c r="B15" i="13" a="1"/>
  <c r="B15" i="13" s="1"/>
  <c r="B36" i="12" a="1"/>
  <c r="B36" i="12" s="1"/>
  <c r="B17" i="12" a="1"/>
  <c r="B17" i="12" s="1"/>
  <c r="B39" i="11" a="1"/>
  <c r="B39" i="11" s="1"/>
  <c r="B31" i="11" a="1"/>
  <c r="B31" i="11" s="1"/>
  <c r="B23" i="11" a="1"/>
  <c r="B23" i="11" s="1"/>
  <c r="B15" i="11" a="1"/>
  <c r="B15" i="11" s="1"/>
  <c r="B37" i="10" a="1"/>
  <c r="B37" i="10" s="1"/>
  <c r="B29" i="10" a="1"/>
  <c r="B29" i="10" s="1"/>
  <c r="B21" i="10" a="1"/>
  <c r="B21" i="10" s="1"/>
  <c r="B37" i="9" a="1"/>
  <c r="B37" i="9" s="1"/>
  <c r="B17" i="9" a="1"/>
  <c r="B17" i="9" s="1"/>
  <c r="B33" i="8" a="1"/>
  <c r="B33" i="8" s="1"/>
  <c r="B26" i="8" a="1"/>
  <c r="B26" i="8" s="1"/>
  <c r="B19" i="8" a="1"/>
  <c r="B19" i="8" s="1"/>
  <c r="B41" i="7" a="1"/>
  <c r="B41" i="7" s="1"/>
  <c r="B27" i="7" a="1"/>
  <c r="B27" i="7" s="1"/>
  <c r="B20" i="7" a="1"/>
  <c r="B20" i="7" s="1"/>
  <c r="B12" i="7" a="1"/>
  <c r="B12" i="7" s="1"/>
  <c r="B36" i="6" a="1"/>
  <c r="B36" i="6" s="1"/>
  <c r="B21" i="6" a="1"/>
  <c r="B21" i="6" s="1"/>
  <c r="B14" i="6" a="1"/>
  <c r="B14" i="6" s="1"/>
  <c r="B36" i="5" a="1"/>
  <c r="B36" i="5" s="1"/>
  <c r="B30" i="5" a="1"/>
  <c r="B30" i="5" s="1"/>
  <c r="B22" i="5" a="1"/>
  <c r="B22" i="5" s="1"/>
  <c r="B16" i="5" a="1"/>
  <c r="B16" i="5" s="1"/>
  <c r="B31" i="4" a="1"/>
  <c r="B31" i="4" s="1"/>
  <c r="B24" i="4" a="1"/>
  <c r="B24" i="4" s="1"/>
  <c r="B39" i="3" a="1"/>
  <c r="B39" i="3" s="1"/>
  <c r="B25" i="3" a="1"/>
  <c r="B25" i="3" s="1"/>
  <c r="B17" i="3" a="1"/>
  <c r="B17" i="3" s="1"/>
  <c r="A24" i="5" a="1"/>
  <c r="A24" i="5" s="1"/>
  <c r="A14" i="3" a="1"/>
  <c r="A14" i="3" s="1"/>
  <c r="B32" i="24" a="1"/>
  <c r="B32" i="24" s="1"/>
  <c r="B12" i="24" a="1"/>
  <c r="B12" i="24" s="1"/>
  <c r="B17" i="23" a="1"/>
  <c r="B17" i="23" s="1"/>
  <c r="B26" i="22" a="1"/>
  <c r="B26" i="22" s="1"/>
  <c r="B35" i="21" a="1"/>
  <c r="B35" i="21" s="1"/>
  <c r="B16" i="21" a="1"/>
  <c r="B16" i="21" s="1"/>
  <c r="B24" i="20" a="1"/>
  <c r="B24" i="20" s="1"/>
  <c r="B36" i="19" a="1"/>
  <c r="B36" i="19" s="1"/>
  <c r="B29" i="18" a="1"/>
  <c r="B29" i="18" s="1"/>
  <c r="B17" i="18" a="1"/>
  <c r="B17" i="18" s="1"/>
  <c r="B33" i="17" a="1"/>
  <c r="B33" i="17" s="1"/>
  <c r="B22" i="17" a="1"/>
  <c r="B22" i="17" s="1"/>
  <c r="B41" i="16" a="1"/>
  <c r="B41" i="16" s="1"/>
  <c r="B34" i="15" a="1"/>
  <c r="B34" i="15" s="1"/>
  <c r="B13" i="15" a="1"/>
  <c r="B13" i="15" s="1"/>
  <c r="B14" i="13" a="1"/>
  <c r="B14" i="13" s="1"/>
  <c r="B25" i="12" a="1"/>
  <c r="B25" i="12" s="1"/>
  <c r="B38" i="11" a="1"/>
  <c r="B38" i="11" s="1"/>
  <c r="B30" i="11" a="1"/>
  <c r="B30" i="11" s="1"/>
  <c r="B27" i="10" a="1"/>
  <c r="B27" i="10" s="1"/>
  <c r="B14" i="10" a="1"/>
  <c r="B14" i="10" s="1"/>
  <c r="B30" i="9" a="1"/>
  <c r="B30" i="9" s="1"/>
  <c r="B24" i="9" a="1"/>
  <c r="B24" i="9" s="1"/>
  <c r="B40" i="8" a="1"/>
  <c r="B40" i="8" s="1"/>
  <c r="B32" i="8" a="1"/>
  <c r="B32" i="8" s="1"/>
  <c r="B18" i="8" a="1"/>
  <c r="B18" i="8" s="1"/>
  <c r="B34" i="7" a="1"/>
  <c r="B34" i="7" s="1"/>
  <c r="B26" i="7" a="1"/>
  <c r="B26" i="7" s="1"/>
  <c r="B19" i="7" a="1"/>
  <c r="B19" i="7" s="1"/>
  <c r="B41" i="6" a="1"/>
  <c r="B41" i="6" s="1"/>
  <c r="B35" i="6" a="1"/>
  <c r="B35" i="6" s="1"/>
  <c r="B27" i="6" a="1"/>
  <c r="B27" i="6" s="1"/>
  <c r="B20" i="6" a="1"/>
  <c r="B20" i="6" s="1"/>
  <c r="B13" i="6" a="1"/>
  <c r="B13" i="6" s="1"/>
  <c r="B29" i="5" a="1"/>
  <c r="B29" i="5" s="1"/>
  <c r="B21" i="5" a="1"/>
  <c r="B21" i="5" s="1"/>
  <c r="B15" i="5" a="1"/>
  <c r="B15" i="5" s="1"/>
  <c r="B37" i="4" a="1"/>
  <c r="B37" i="4" s="1"/>
  <c r="B30" i="4" a="1"/>
  <c r="B30" i="4" s="1"/>
  <c r="B23" i="4" a="1"/>
  <c r="B23" i="4" s="1"/>
  <c r="B15" i="4" a="1"/>
  <c r="B15" i="4" s="1"/>
  <c r="B38" i="3" a="1"/>
  <c r="B38" i="3" s="1"/>
  <c r="B31" i="3" a="1"/>
  <c r="B31" i="3" s="1"/>
  <c r="B24" i="3" a="1"/>
  <c r="B24" i="3" s="1"/>
  <c r="B16" i="3" a="1"/>
  <c r="B16" i="3" s="1"/>
  <c r="B16" i="23" a="1"/>
  <c r="B16" i="23" s="1"/>
  <c r="B24" i="22" a="1"/>
  <c r="B24" i="22" s="1"/>
  <c r="B34" i="21" a="1"/>
  <c r="B34" i="21" s="1"/>
  <c r="B14" i="21" a="1"/>
  <c r="B14" i="21" s="1"/>
  <c r="B34" i="19" a="1"/>
  <c r="B34" i="19" s="1"/>
  <c r="B14" i="19" a="1"/>
  <c r="B14" i="19" s="1"/>
  <c r="B28" i="18" a="1"/>
  <c r="B28" i="18" s="1"/>
  <c r="B16" i="18" a="1"/>
  <c r="B16" i="18" s="1"/>
  <c r="B21" i="17" a="1"/>
  <c r="B21" i="17" s="1"/>
  <c r="B40" i="16" a="1"/>
  <c r="B40" i="16" s="1"/>
  <c r="B28" i="16" a="1"/>
  <c r="B28" i="16" s="1"/>
  <c r="B14" i="16" a="1"/>
  <c r="B14" i="16" s="1"/>
  <c r="B23" i="15" a="1"/>
  <c r="B23" i="15" s="1"/>
  <c r="B32" i="14" a="1"/>
  <c r="B32" i="14" s="1"/>
  <c r="B22" i="14" a="1"/>
  <c r="B22" i="14" s="1"/>
  <c r="A41" i="4" a="1"/>
  <c r="A41" i="4" s="1"/>
  <c r="A12" i="3" a="1"/>
  <c r="A12" i="3" s="1"/>
  <c r="B29" i="25" a="1"/>
  <c r="B29" i="25" s="1"/>
  <c r="B31" i="24" a="1"/>
  <c r="B31" i="24" s="1"/>
  <c r="B39" i="23" a="1"/>
  <c r="B39" i="23" s="1"/>
  <c r="A38" i="4" a="1"/>
  <c r="A38" i="4" s="1"/>
  <c r="B24" i="25" a="1"/>
  <c r="B24" i="25" s="1"/>
  <c r="B29" i="24" a="1"/>
  <c r="B29" i="24" s="1"/>
  <c r="B34" i="23" a="1"/>
  <c r="B34" i="23" s="1"/>
  <c r="B22" i="22" a="1"/>
  <c r="B22" i="22" s="1"/>
  <c r="B41" i="20" a="1"/>
  <c r="B41" i="20" s="1"/>
  <c r="B31" i="19" a="1"/>
  <c r="B31" i="19" s="1"/>
  <c r="B13" i="19" a="1"/>
  <c r="B13" i="19" s="1"/>
  <c r="B26" i="18" a="1"/>
  <c r="B26" i="18" s="1"/>
  <c r="B13" i="18" a="1"/>
  <c r="B13" i="18" s="1"/>
  <c r="B32" i="17" a="1"/>
  <c r="B32" i="17" s="1"/>
  <c r="B19" i="17" a="1"/>
  <c r="B19" i="17" s="1"/>
  <c r="B37" i="16" a="1"/>
  <c r="B37" i="16" s="1"/>
  <c r="B27" i="16" a="1"/>
  <c r="B27" i="16" s="1"/>
  <c r="B13" i="16" a="1"/>
  <c r="B13" i="16" s="1"/>
  <c r="B33" i="15" a="1"/>
  <c r="B33" i="15" s="1"/>
  <c r="B22" i="15" a="1"/>
  <c r="B22" i="15" s="1"/>
  <c r="B12" i="15" a="1"/>
  <c r="B12" i="15" s="1"/>
  <c r="B21" i="14" a="1"/>
  <c r="B21" i="14" s="1"/>
  <c r="B40" i="13" a="1"/>
  <c r="B40" i="13" s="1"/>
  <c r="B31" i="13" a="1"/>
  <c r="B31" i="13" s="1"/>
  <c r="B12" i="13" a="1"/>
  <c r="B12" i="13" s="1"/>
  <c r="B32" i="12" a="1"/>
  <c r="B32" i="12" s="1"/>
  <c r="B24" i="12" a="1"/>
  <c r="B24" i="12" s="1"/>
  <c r="B15" i="12" a="1"/>
  <c r="B15" i="12" s="1"/>
  <c r="B36" i="11" a="1"/>
  <c r="B36" i="11" s="1"/>
  <c r="B28" i="11" a="1"/>
  <c r="B28" i="11" s="1"/>
  <c r="B13" i="11" a="1"/>
  <c r="B13" i="11" s="1"/>
  <c r="B26" i="10" a="1"/>
  <c r="B26" i="10" s="1"/>
  <c r="B12" i="10" a="1"/>
  <c r="B12" i="10" s="1"/>
  <c r="B29" i="9" a="1"/>
  <c r="B29" i="9" s="1"/>
  <c r="B22" i="9" a="1"/>
  <c r="B22" i="9" s="1"/>
  <c r="B15" i="9" a="1"/>
  <c r="B15" i="9" s="1"/>
  <c r="B38" i="8" a="1"/>
  <c r="B38" i="8" s="1"/>
  <c r="B31" i="8" a="1"/>
  <c r="B31" i="8" s="1"/>
  <c r="B39" i="7" a="1"/>
  <c r="B39" i="7" s="1"/>
  <c r="B25" i="7" a="1"/>
  <c r="B25" i="7" s="1"/>
  <c r="B40" i="6" a="1"/>
  <c r="B40" i="6" s="1"/>
  <c r="B33" i="6" a="1"/>
  <c r="B33" i="6" s="1"/>
  <c r="B26" i="6" a="1"/>
  <c r="B26" i="6" s="1"/>
  <c r="B18" i="6" a="1"/>
  <c r="B18" i="6" s="1"/>
  <c r="B12" i="6" a="1"/>
  <c r="B12" i="6" s="1"/>
  <c r="B20" i="5" a="1"/>
  <c r="B20" i="5" s="1"/>
  <c r="B13" i="5" a="1"/>
  <c r="B13" i="5" s="1"/>
  <c r="B36" i="4" a="1"/>
  <c r="B36" i="4" s="1"/>
  <c r="B28" i="4" a="1"/>
  <c r="B28" i="4" s="1"/>
  <c r="B14" i="4" a="1"/>
  <c r="B14" i="4" s="1"/>
  <c r="B37" i="3" a="1"/>
  <c r="B37" i="3" s="1"/>
  <c r="B22" i="3" a="1"/>
  <c r="B22" i="3" s="1"/>
  <c r="B15" i="3" a="1"/>
  <c r="B15" i="3" s="1"/>
  <c r="B17" i="20" a="1"/>
  <c r="B17" i="20" s="1"/>
  <c r="B40" i="18" a="1"/>
  <c r="B40" i="18" s="1"/>
  <c r="B41" i="17" a="1"/>
  <c r="B41" i="17" s="1"/>
  <c r="B41" i="15" a="1"/>
  <c r="B41" i="15" s="1"/>
  <c r="B21" i="15" a="1"/>
  <c r="B21" i="15" s="1"/>
  <c r="B19" i="14" a="1"/>
  <c r="B19" i="14" s="1"/>
  <c r="B40" i="12" a="1"/>
  <c r="B40" i="12" s="1"/>
  <c r="B23" i="12" a="1"/>
  <c r="B23" i="12" s="1"/>
  <c r="B41" i="10" a="1"/>
  <c r="B41" i="10" s="1"/>
  <c r="B25" i="10" a="1"/>
  <c r="B25" i="10" s="1"/>
  <c r="B41" i="9" a="1"/>
  <c r="B41" i="9" s="1"/>
  <c r="B27" i="9" a="1"/>
  <c r="B27" i="9" s="1"/>
  <c r="A25" i="4" a="1"/>
  <c r="A25" i="4" s="1"/>
  <c r="B23" i="25" a="1"/>
  <c r="B23" i="25" s="1"/>
  <c r="B26" i="24" a="1"/>
  <c r="B26" i="24" s="1"/>
  <c r="B21" i="22" a="1"/>
  <c r="B21" i="22" s="1"/>
  <c r="B31" i="21" a="1"/>
  <c r="B31" i="21" s="1"/>
  <c r="B40" i="20" a="1"/>
  <c r="B40" i="20" s="1"/>
  <c r="B21" i="20" a="1"/>
  <c r="B21" i="20" s="1"/>
  <c r="B30" i="19" a="1"/>
  <c r="B30" i="19" s="1"/>
  <c r="B12" i="19" a="1"/>
  <c r="B12" i="19" s="1"/>
  <c r="B25" i="18" a="1"/>
  <c r="B25" i="18" s="1"/>
  <c r="B12" i="18" a="1"/>
  <c r="B12" i="18" s="1"/>
  <c r="B31" i="17" a="1"/>
  <c r="B31" i="17" s="1"/>
  <c r="B18" i="17" a="1"/>
  <c r="B18" i="17" s="1"/>
  <c r="B36" i="16" a="1"/>
  <c r="B36" i="16" s="1"/>
  <c r="B26" i="16" a="1"/>
  <c r="B26" i="16" s="1"/>
  <c r="B12" i="16" a="1"/>
  <c r="B12" i="16" s="1"/>
  <c r="B31" i="15" a="1"/>
  <c r="B31" i="15" s="1"/>
  <c r="B30" i="14" a="1"/>
  <c r="B30" i="14" s="1"/>
  <c r="B20" i="14" a="1"/>
  <c r="B20" i="14" s="1"/>
  <c r="B39" i="13" a="1"/>
  <c r="B39" i="13" s="1"/>
  <c r="B30" i="13" a="1"/>
  <c r="B30" i="13" s="1"/>
  <c r="B21" i="13" a="1"/>
  <c r="B21" i="13" s="1"/>
  <c r="B31" i="12" a="1"/>
  <c r="B31" i="12" s="1"/>
  <c r="B14" i="12" a="1"/>
  <c r="B14" i="12" s="1"/>
  <c r="B27" i="11" a="1"/>
  <c r="B27" i="11" s="1"/>
  <c r="B20" i="11" a="1"/>
  <c r="B20" i="11" s="1"/>
  <c r="B12" i="11" a="1"/>
  <c r="B12" i="11" s="1"/>
  <c r="B34" i="10" a="1"/>
  <c r="B34" i="10" s="1"/>
  <c r="B19" i="10" a="1"/>
  <c r="B19" i="10" s="1"/>
  <c r="B35" i="9" a="1"/>
  <c r="B35" i="9" s="1"/>
  <c r="B28" i="9" a="1"/>
  <c r="B28" i="9" s="1"/>
  <c r="B21" i="9" a="1"/>
  <c r="B21" i="9" s="1"/>
  <c r="B37" i="8" a="1"/>
  <c r="B37" i="8" s="1"/>
  <c r="B24" i="8" a="1"/>
  <c r="B24" i="8" s="1"/>
  <c r="B16" i="8" a="1"/>
  <c r="B16" i="8" s="1"/>
  <c r="B38" i="7" a="1"/>
  <c r="B38" i="7" s="1"/>
  <c r="B32" i="7" a="1"/>
  <c r="B32" i="7" s="1"/>
  <c r="B17" i="7" a="1"/>
  <c r="B17" i="7" s="1"/>
  <c r="B32" i="6" a="1"/>
  <c r="B32" i="6" s="1"/>
  <c r="B17" i="6" a="1"/>
  <c r="B17" i="6" s="1"/>
  <c r="B34" i="5" a="1"/>
  <c r="B34" i="5" s="1"/>
  <c r="B27" i="5" a="1"/>
  <c r="B27" i="5" s="1"/>
  <c r="B12" i="5" a="1"/>
  <c r="B12" i="5" s="1"/>
  <c r="B27" i="4" a="1"/>
  <c r="B27" i="4" s="1"/>
  <c r="B21" i="4" a="1"/>
  <c r="B21" i="4" s="1"/>
  <c r="B13" i="4" a="1"/>
  <c r="B13" i="4" s="1"/>
  <c r="B36" i="3" a="1"/>
  <c r="B36" i="3" s="1"/>
  <c r="B29" i="3" a="1"/>
  <c r="B29" i="3" s="1"/>
  <c r="B21" i="3" a="1"/>
  <c r="B21" i="3" s="1"/>
  <c r="B14" i="3" a="1"/>
  <c r="B14" i="3" s="1"/>
  <c r="B28" i="19" a="1"/>
  <c r="B28" i="19" s="1"/>
  <c r="B24" i="18" a="1"/>
  <c r="B24" i="18" s="1"/>
  <c r="B22" i="16" a="1"/>
  <c r="B22" i="16" s="1"/>
  <c r="B30" i="15" a="1"/>
  <c r="B30" i="15" s="1"/>
  <c r="B29" i="14" a="1"/>
  <c r="B29" i="14" s="1"/>
  <c r="B29" i="13" a="1"/>
  <c r="B29" i="13" s="1"/>
  <c r="B30" i="12" a="1"/>
  <c r="B30" i="12" s="1"/>
  <c r="B13" i="12" a="1"/>
  <c r="B13" i="12" s="1"/>
  <c r="B32" i="10" a="1"/>
  <c r="B32" i="10" s="1"/>
  <c r="B18" i="10" a="1"/>
  <c r="B18" i="10" s="1"/>
  <c r="B34" i="9" a="1"/>
  <c r="B34" i="9" s="1"/>
  <c r="A22" i="4" a="1"/>
  <c r="A22" i="4" s="1"/>
  <c r="B23" i="24" a="1"/>
  <c r="B23" i="24" s="1"/>
  <c r="B38" i="22" a="1"/>
  <c r="B38" i="22" s="1"/>
  <c r="B19" i="22" a="1"/>
  <c r="B19" i="22" s="1"/>
  <c r="B27" i="21" a="1"/>
  <c r="B27" i="21" s="1"/>
  <c r="B38" i="20" a="1"/>
  <c r="B38" i="20" s="1"/>
  <c r="A41" i="3" a="1"/>
  <c r="A41" i="3" s="1"/>
  <c r="B18" i="25" a="1"/>
  <c r="B18" i="25" s="1"/>
  <c r="B22" i="24" a="1"/>
  <c r="B22" i="24" s="1"/>
  <c r="B30" i="23" a="1"/>
  <c r="B30" i="23" s="1"/>
  <c r="B37" i="22" a="1"/>
  <c r="B37" i="22" s="1"/>
  <c r="B16" i="22" a="1"/>
  <c r="B16" i="22" s="1"/>
  <c r="B26" i="21" a="1"/>
  <c r="B26" i="21" s="1"/>
  <c r="B35" i="20" a="1"/>
  <c r="B35" i="20" s="1"/>
  <c r="B16" i="20" a="1"/>
  <c r="B16" i="20" s="1"/>
  <c r="B25" i="19" a="1"/>
  <c r="B25" i="19" s="1"/>
  <c r="B23" i="18" a="1"/>
  <c r="B23" i="18" s="1"/>
  <c r="B40" i="17" a="1"/>
  <c r="B40" i="17" s="1"/>
  <c r="B27" i="17" a="1"/>
  <c r="B27" i="17" s="1"/>
  <c r="B17" i="17" a="1"/>
  <c r="B17" i="17" s="1"/>
  <c r="B34" i="16" a="1"/>
  <c r="B34" i="16" s="1"/>
  <c r="B40" i="15" a="1"/>
  <c r="B40" i="15" s="1"/>
  <c r="B28" i="15" a="1"/>
  <c r="B28" i="15" s="1"/>
  <c r="B20" i="15" a="1"/>
  <c r="B20" i="15" s="1"/>
  <c r="B39" i="14" a="1"/>
  <c r="B39" i="14" s="1"/>
  <c r="B37" i="13" a="1"/>
  <c r="B37" i="13" s="1"/>
  <c r="B28" i="13" a="1"/>
  <c r="B28" i="13" s="1"/>
  <c r="B19" i="13" a="1"/>
  <c r="B19" i="13" s="1"/>
  <c r="B39" i="12" a="1"/>
  <c r="B39" i="12" s="1"/>
  <c r="B29" i="12" a="1"/>
  <c r="B29" i="12" s="1"/>
  <c r="B22" i="12" a="1"/>
  <c r="B22" i="12" s="1"/>
  <c r="B34" i="11" a="1"/>
  <c r="B34" i="11" s="1"/>
  <c r="B26" i="11" a="1"/>
  <c r="B26" i="11" s="1"/>
  <c r="B19" i="11" a="1"/>
  <c r="B19" i="11" s="1"/>
  <c r="B17" i="10" a="1"/>
  <c r="B17" i="10" s="1"/>
  <c r="B40" i="9" a="1"/>
  <c r="B40" i="9" s="1"/>
  <c r="B33" i="9" a="1"/>
  <c r="B33" i="9" s="1"/>
  <c r="B20" i="9" a="1"/>
  <c r="B20" i="9" s="1"/>
  <c r="B13" i="9" a="1"/>
  <c r="B13" i="9" s="1"/>
  <c r="B36" i="8" a="1"/>
  <c r="B36" i="8" s="1"/>
  <c r="B22" i="8" a="1"/>
  <c r="B22" i="8" s="1"/>
  <c r="B14" i="8" a="1"/>
  <c r="B14" i="8" s="1"/>
  <c r="B31" i="7" a="1"/>
  <c r="B31" i="7" s="1"/>
  <c r="B23" i="7" a="1"/>
  <c r="B23" i="7" s="1"/>
  <c r="B15" i="7" a="1"/>
  <c r="B15" i="7" s="1"/>
  <c r="B38" i="6" a="1"/>
  <c r="B38" i="6" s="1"/>
  <c r="B30" i="6" a="1"/>
  <c r="B30" i="6" s="1"/>
  <c r="B24" i="6" a="1"/>
  <c r="B24" i="6" s="1"/>
  <c r="B16" i="6" a="1"/>
  <c r="B16" i="6" s="1"/>
  <c r="B40" i="5" a="1"/>
  <c r="B40" i="5" s="1"/>
  <c r="B32" i="5" a="1"/>
  <c r="B32" i="5" s="1"/>
  <c r="B25" i="5" a="1"/>
  <c r="B25" i="5" s="1"/>
  <c r="B18" i="5" a="1"/>
  <c r="B18" i="5" s="1"/>
  <c r="B40" i="4" a="1"/>
  <c r="B40" i="4" s="1"/>
  <c r="B34" i="4" a="1"/>
  <c r="B34" i="4" s="1"/>
  <c r="B26" i="4" a="1"/>
  <c r="B26" i="4" s="1"/>
  <c r="B19" i="4" a="1"/>
  <c r="B19" i="4" s="1"/>
  <c r="B12" i="4" a="1"/>
  <c r="B12" i="4" s="1"/>
  <c r="B20" i="3" a="1"/>
  <c r="B20" i="3" s="1"/>
  <c r="B13" i="3" a="1"/>
  <c r="B13" i="3" s="1"/>
  <c r="B13" i="7" a="1"/>
  <c r="B13" i="7" s="1"/>
  <c r="B32" i="4" a="1"/>
  <c r="B32" i="4" s="1"/>
  <c r="B32" i="3" a="1"/>
  <c r="B32" i="3" s="1"/>
  <c r="B35" i="3" a="1"/>
  <c r="B35" i="3" s="1"/>
  <c r="B41" i="4" a="1"/>
  <c r="B41" i="4" s="1"/>
  <c r="B24" i="7" a="1"/>
  <c r="B24" i="7" s="1"/>
  <c r="B30" i="8" a="1"/>
  <c r="B30" i="8" s="1"/>
  <c r="B20" i="10" a="1"/>
  <c r="B20" i="10" s="1"/>
  <c r="B14" i="5" a="1"/>
  <c r="B14" i="5" s="1"/>
  <c r="B19" i="6" a="1"/>
  <c r="B19" i="6" s="1"/>
  <c r="B22" i="13" a="1"/>
  <c r="B22" i="13" s="1"/>
  <c r="B19" i="5" a="1"/>
  <c r="B19" i="5" s="1"/>
  <c r="B25" i="6" a="1"/>
  <c r="B25" i="6" s="1"/>
  <c r="B33" i="7" a="1"/>
  <c r="B33" i="7" s="1"/>
  <c r="B39" i="8" a="1"/>
  <c r="B39" i="8" s="1"/>
  <c r="B14" i="11" a="1"/>
  <c r="B14" i="11" s="1"/>
  <c r="B13" i="14" a="1"/>
  <c r="B13" i="14" s="1"/>
  <c r="A42" i="25" l="1"/>
  <c r="A42" i="24"/>
  <c r="A42" i="6"/>
  <c r="A42" i="21"/>
  <c r="A42" i="18"/>
  <c r="A42" i="4"/>
  <c r="A42" i="7"/>
  <c r="A42" i="5"/>
  <c r="A42" i="22"/>
  <c r="A42" i="10"/>
  <c r="A42" i="11"/>
  <c r="A42" i="19"/>
  <c r="A42" i="8"/>
  <c r="A42" i="9"/>
  <c r="A42" i="15"/>
  <c r="A42" i="13"/>
  <c r="A42" i="16"/>
  <c r="A42" i="3"/>
  <c r="A42" i="12"/>
  <c r="A42" i="23"/>
  <c r="A42" i="20"/>
  <c r="A42" i="14"/>
  <c r="A42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<sst xmlns="http://schemas.openxmlformats.org/spreadsheetml/2006/main" count="1979" uniqueCount="196">
  <si>
    <t>CONFIGURACIÓN DEL CENTRO</t>
  </si>
  <si>
    <t>Nombre del centro:</t>
  </si>
  <si>
    <t>Curso académico:</t>
  </si>
  <si>
    <t>ESPECIALIDADES DEL CENTRO</t>
  </si>
  <si>
    <t>Especialidad</t>
  </si>
  <si>
    <t>Aplica</t>
  </si>
  <si>
    <t>ACORDEÓN</t>
  </si>
  <si>
    <t>Sí</t>
  </si>
  <si>
    <t>ARPA</t>
  </si>
  <si>
    <t>BAJO ELÉCTRICO</t>
  </si>
  <si>
    <t>CANTO</t>
  </si>
  <si>
    <t>CANTO VALENCIANO</t>
  </si>
  <si>
    <t>CLARINETE</t>
  </si>
  <si>
    <t>CLAVECÍN</t>
  </si>
  <si>
    <t>CONTRABAJO</t>
  </si>
  <si>
    <t>DULZAINA</t>
  </si>
  <si>
    <t>FAGOT</t>
  </si>
  <si>
    <t>FLAUTA</t>
  </si>
  <si>
    <t>FLAUTA DE PICO</t>
  </si>
  <si>
    <t>GUITARRA</t>
  </si>
  <si>
    <t>GUITARRA ELÉCTRICA</t>
  </si>
  <si>
    <t>INSTRUMENTOS DE CUERDA PULSADA DEL RENACIMIENTO Y BARROCO</t>
  </si>
  <si>
    <t>INSTRUMENTOS DE PLECTRO</t>
  </si>
  <si>
    <t>OBOE</t>
  </si>
  <si>
    <t>ÓRGANO</t>
  </si>
  <si>
    <t>PERCUSIÓN</t>
  </si>
  <si>
    <t>PIANO</t>
  </si>
  <si>
    <t>SAXOFÓN</t>
  </si>
  <si>
    <t>TROMBÓN</t>
  </si>
  <si>
    <t>TROMPA</t>
  </si>
  <si>
    <t>TROMPETA</t>
  </si>
  <si>
    <t>TUBA</t>
  </si>
  <si>
    <t>VIOLA</t>
  </si>
  <si>
    <t>VIOLA DA GAMBA</t>
  </si>
  <si>
    <t>VIOLÍN</t>
  </si>
  <si>
    <t>VIOLONCHELO</t>
  </si>
  <si>
    <t>HOJA DE CONTROL DE VACANTES</t>
  </si>
  <si>
    <t>Activa</t>
  </si>
  <si>
    <t>Plazas origen</t>
  </si>
  <si>
    <t>Matriculados</t>
  </si>
  <si>
    <t>Bajas</t>
  </si>
  <si>
    <t>NP1/1Adj - Readmisión</t>
  </si>
  <si>
    <t>NP1/1Adj - PPAA</t>
  </si>
  <si>
    <t>NP2/1Adj - Readmisión</t>
  </si>
  <si>
    <t>NP2A/1Adj - PPAA</t>
  </si>
  <si>
    <t>NP2B/1Adj - PPAA</t>
  </si>
  <si>
    <t>NP3/1Adj - Readmisión</t>
  </si>
  <si>
    <t>NP3/1Adj - PPAA</t>
  </si>
  <si>
    <t>NP4/1Adj - Readmisión</t>
  </si>
  <si>
    <t>NP4/1Adj - PPAA</t>
  </si>
  <si>
    <t>NP4/1Adj - Cambio Especialidad</t>
  </si>
  <si>
    <t>NP1/2Adj - Traslado</t>
  </si>
  <si>
    <t>NP1/2Adj - Readmisión otros</t>
  </si>
  <si>
    <t>NP1/2Adj - PPAA otros</t>
  </si>
  <si>
    <t>NP2/2Adj - Traslado</t>
  </si>
  <si>
    <t>NP2/2Adj - Readmisión otros</t>
  </si>
  <si>
    <t>NP2/2Adj - PPAA otros</t>
  </si>
  <si>
    <t>NP3/2Adj - Traslado</t>
  </si>
  <si>
    <t>NP3/2Adj - Readmisión otros</t>
  </si>
  <si>
    <t>NP3/2Adj - PPAA otros</t>
  </si>
  <si>
    <t>NP4/2Adj - Traslado</t>
  </si>
  <si>
    <t>NP4/2Adj - Readmisión otros</t>
  </si>
  <si>
    <t>NP4/2Adj - PPAA otros</t>
  </si>
  <si>
    <t>Total consumido</t>
  </si>
  <si>
    <t>VACANTES</t>
  </si>
  <si>
    <t>[LOGO]</t>
  </si>
  <si>
    <t>Progreso de fases</t>
  </si>
  <si>
    <t>F01</t>
  </si>
  <si>
    <t>F02</t>
  </si>
  <si>
    <t>F03</t>
  </si>
  <si>
    <t>F04</t>
  </si>
  <si>
    <t>F05</t>
  </si>
  <si>
    <t>F06</t>
  </si>
  <si>
    <t>F07</t>
  </si>
  <si>
    <t>F08</t>
  </si>
  <si>
    <t>F09</t>
  </si>
  <si>
    <t>F10</t>
  </si>
  <si>
    <t>F11</t>
  </si>
  <si>
    <t>F12</t>
  </si>
  <si>
    <t>F13</t>
  </si>
  <si>
    <t>F14</t>
  </si>
  <si>
    <t>F15</t>
  </si>
  <si>
    <t>F16</t>
  </si>
  <si>
    <t>F17</t>
  </si>
  <si>
    <t>F18</t>
  </si>
  <si>
    <t>F19</t>
  </si>
  <si>
    <t>F20</t>
  </si>
  <si>
    <t>F21</t>
  </si>
  <si>
    <t>F22</t>
  </si>
  <si>
    <t>F23</t>
  </si>
  <si>
    <t>Fase actual: F01 — NP1/1Adj - Readmisión</t>
  </si>
  <si>
    <t>Vacantes</t>
  </si>
  <si>
    <t>Fase actual: F02 — NP1/1Adj - PPAA</t>
  </si>
  <si>
    <t>Fase actual: F03 — NP2/1Adj - Readmisión</t>
  </si>
  <si>
    <t>Fase actual: F04 — NP2A/1Adj - PPAA</t>
  </si>
  <si>
    <t>Fase actual: F07 — NP3/1Adj - Readmisión</t>
  </si>
  <si>
    <t>Fase actual: F08 — NP3/1Adj - PPAA</t>
  </si>
  <si>
    <t>Fase actual: F09 — NP4/1Adj - Readmisión</t>
  </si>
  <si>
    <t>Fase actual: F10 — NP4/1Adj - PPAA</t>
  </si>
  <si>
    <t>Fase actual: F11 — NP4/1Adj - Cambio Especialidad</t>
  </si>
  <si>
    <t>Fase actual: F12 — NP1/2Adj - Traslado</t>
  </si>
  <si>
    <t>Fase actual: F13 — NP1/2Adj - Readmisión otros</t>
  </si>
  <si>
    <t>Fase actual: F14 — NP1/2Adj - PPAA otros</t>
  </si>
  <si>
    <t>Fase actual: F15 — NP2/2Adj - Traslado</t>
  </si>
  <si>
    <t>Fase actual: F16 — NP2/2Adj - Readmisión otros</t>
  </si>
  <si>
    <t>Fase actual: F17 — NP2/2Adj - PPAA otros</t>
  </si>
  <si>
    <t>Fase actual: F18 — NP3/2Adj - Traslado</t>
  </si>
  <si>
    <t>Fase actual: F19 — NP3/2Adj - Readmisión otros</t>
  </si>
  <si>
    <t>Fase actual: F20 — NP3/2Adj - PPAA otros</t>
  </si>
  <si>
    <t>Fase actual: F21 — NP4/2Adj - Traslado</t>
  </si>
  <si>
    <t>Fase actual: F22 — NP4/2Adj - Readmisión otros</t>
  </si>
  <si>
    <t>Fase actual: F23 — NP4/2Adj - PPAA otros</t>
  </si>
  <si>
    <t>No</t>
  </si>
  <si>
    <t>Leyenda de fases</t>
  </si>
  <si>
    <t>Solo EE.PP.</t>
  </si>
  <si>
    <t>Marca "Sí" en "Aplica" para las especialidades que ofrece tu centro. Si una especialidad solo se imparte en Enseñanzas Profesionales, marca "Sí" en "Solo EE.PP.".</t>
  </si>
  <si>
    <t>Aviso</t>
  </si>
  <si>
    <t>Vacantes ofertadas en la fase 1: NP1/1Adj - Readmisión</t>
  </si>
  <si>
    <t>Vacantes ofertadas en la fase 2: NP1/1Adj - PPAA</t>
  </si>
  <si>
    <t>Vacantes ofertadas en la fase 3: NP2/1Adj - Readmisión</t>
  </si>
  <si>
    <t>Vacantes ofertadas en la fase 4: NP2A/1Adj - PPAA</t>
  </si>
  <si>
    <t>Vacantes ofertadas en la fase 7: NP3/1Adj - Readmisión</t>
  </si>
  <si>
    <t>Vacantes ofertadas en la fase 8: NP3/1Adj - PPAA</t>
  </si>
  <si>
    <t>Vacantes ofertadas en la fase 9: NP4/1Adj - Readmisión</t>
  </si>
  <si>
    <t>Vacantes ofertadas en la fase 10: NP4/1Adj - PPAA</t>
  </si>
  <si>
    <t>Vacantes ofertadas en la fase 11: NP4/1Adj - Cambio Especialidad</t>
  </si>
  <si>
    <t>Vacantes ofertadas en la fase 12: NP1/2Adj - Traslado</t>
  </si>
  <si>
    <t>Vacantes ofertadas en la fase 13: NP1/2Adj - Readmisión otros</t>
  </si>
  <si>
    <t>Vacantes ofertadas en la fase 14: NP1/2Adj - PPAA otros</t>
  </si>
  <si>
    <t>Vacantes ofertadas en la fase 15: NP2/2Adj - Traslado</t>
  </si>
  <si>
    <t>Vacantes ofertadas en la fase 16: NP2/2Adj - Readmisión otros</t>
  </si>
  <si>
    <t>Vacantes ofertadas en la fase 17: NP2/2Adj - PPAA otros</t>
  </si>
  <si>
    <t>Vacantes ofertadas en la fase 18: NP3/2Adj - Traslado</t>
  </si>
  <si>
    <t>Vacantes ofertadas en la fase 19: NP3/2Adj - Readmisión otros</t>
  </si>
  <si>
    <t>Vacantes ofertadas en la fase 20: NP3/2Adj - PPAA otros</t>
  </si>
  <si>
    <t>Vacantes ofertadas en la fase 21: NP4/2Adj - Traslado</t>
  </si>
  <si>
    <t>Vacantes ofertadas en la fase 22: NP4/2Adj - Readmisión otros</t>
  </si>
  <si>
    <t>Vacantes ofertadas en la fase 23: NP4/2Adj - PPAA otros</t>
  </si>
  <si>
    <t>INSTRUCCIONES DE USO</t>
  </si>
  <si>
    <t>Publicador de vacantes para procesos de admisión de conservatorios</t>
  </si>
  <si>
    <t>1. ESTRUCTURA DEL LIBRO</t>
  </si>
  <si>
    <t>• Configuración: ajustes iniciales del centro.</t>
  </si>
  <si>
    <t>• Control: hoja maestra donde se registra el recuento de vacantes y consumos por fase.</t>
  </si>
  <si>
    <t>• Instrucciones: esta hoja.</t>
  </si>
  <si>
    <t>• F01 a F23: una hoja por cada fase del proceso de admisión, lista para publicar (exportar a PDF).</t>
  </si>
  <si>
    <t>2. PRIMER USO — CONFIGURACIÓN DEL CENTRO</t>
  </si>
  <si>
    <t>Ve a la hoja "Configuración" y rellena:</t>
  </si>
  <si>
    <t xml:space="preserve">  • B3: Nombre del centro.</t>
  </si>
  <si>
    <t xml:space="preserve">  • B4: Curso académico (ej. 2025/2026).</t>
  </si>
  <si>
    <t xml:space="preserve">  • Columna B (Aplica) entre filas 10 y 39: marca "Sí" en las especialidades que ofrece tu centro y "No" en las que no.</t>
  </si>
  <si>
    <t xml:space="preserve">  • Columna C (Solo EE.PP.): marca "Sí" en aquellas especialidades que solo se imparten en Enseñanzas Profesionales. Estas mostrarán el aviso entre paréntesis en los publicables.</t>
  </si>
  <si>
    <t>Las filas en rojo significan "No aplica" y las naranjas "Solo EE.PP.".</t>
  </si>
  <si>
    <t>Los datos del centro y curso se copian automáticamente a todas las hojas publicables.</t>
  </si>
  <si>
    <t>3. CARGAR DATOS EN LA HOJA "CONTROL"</t>
  </si>
  <si>
    <t>Para cada especialidad activa, introduce:</t>
  </si>
  <si>
    <t xml:space="preserve">  • Columna C — Plazas origen: total de plazas del centro en esa especialidad.</t>
  </si>
  <si>
    <t xml:space="preserve">  • Columna D — Matriculados: alumnos ya matriculados.</t>
  </si>
  <si>
    <t xml:space="preserve">  • Columna E — Bajas: bajas producidas entre los matriculados.</t>
  </si>
  <si>
    <t>Las columnas F a AB corresponden a las 23 fases. A medida que avanza cada fase, registra ahí cuántos aspirantes han consumido plaza.</t>
  </si>
  <si>
    <t>La columna AD muestra automáticamente las vacantes restantes en cada momento.</t>
  </si>
  <si>
    <t>La columna AE muestra un aviso ⚠️ si una especialidad inactiva tiene datos cargados (posible error de configuración).</t>
  </si>
  <si>
    <t>4. PUBLICAR LAS VACANTES DE UNA FASE</t>
  </si>
  <si>
    <t>Cada hoja Fxx muestra las vacantes DISPONIBLES (ofertadas) para esa fase, calculadas como:</t>
  </si>
  <si>
    <t xml:space="preserve">    Plazas origen − Matriculados + Bajas − (Consumido en fases anteriores)</t>
  </si>
  <si>
    <t>Flujo recomendado para cada fase:</t>
  </si>
  <si>
    <t xml:space="preserve">  1. Antes de iniciar la fase, verifica que en Control están actualizados los datos de matriculados, bajas y consumos de fases previas.</t>
  </si>
  <si>
    <t xml:space="preserve">  2. Ve a la hoja Fxx correspondiente (ej. F01 para la primera readmisión).</t>
  </si>
  <si>
    <t xml:space="preserve">  3. Comprueba que el nombre del centro y el curso académico aparecen correctamente en la cabecera.</t>
  </si>
  <si>
    <t xml:space="preserve">  4. Exporta a PDF: Archivo → Exportar → Crear documento PDF (asegúrate de elegir "Hojas activas", no todo el libro).</t>
  </si>
  <si>
    <t xml:space="preserve">  5. Publica el PDF generado.</t>
  </si>
  <si>
    <t xml:space="preserve">  6. Al cerrarse la fase, registra en la columna correspondiente de Control los aspirantes que consumieron plaza. Esto actualizará automáticamente las vacantes ofertadas en las fases siguientes.</t>
  </si>
  <si>
    <t>5. INDICADORES VISUALES EN LAS HOJAS PUBLICABLES</t>
  </si>
  <si>
    <t>Cada hoja Fxx incluye una rejilla "Progreso de fases" en la que:</t>
  </si>
  <si>
    <t xml:space="preserve">  • Las fases ya completadas aparecen en gris medio.</t>
  </si>
  <si>
    <t xml:space="preserve">  • La fase actual aparece destacada en negro.</t>
  </si>
  <si>
    <t xml:space="preserve">  • Las fases pendientes aparecen en gris claro.</t>
  </si>
  <si>
    <t>Al final de la hoja hay una leyenda con el nombre completo de cada fase.</t>
  </si>
  <si>
    <t>6. LOGO DEL CENTRO</t>
  </si>
  <si>
    <t>Para añadir el logo a las hojas publicables:</t>
  </si>
  <si>
    <t xml:space="preserve">  • En cada hoja Fxx, sitúate en la celda A1 (donde aparece el texto [LOGO]).</t>
  </si>
  <si>
    <t xml:space="preserve">  • Insertar → Imagen → selecciona el archivo del logo y ajusta su tamaño dentro de la celda.</t>
  </si>
  <si>
    <t>7. AVISO IMPORTANTE — ACTIVAR/DESACTIVAR ESPECIALIDADES</t>
  </si>
  <si>
    <t>Si desactivas una especialidad en Configuración, sus datos en Control NO se eliminan: quedan ocultos en los publicables pero conservados.</t>
  </si>
  <si>
    <t>Si vuelves a activarla, todos los datos reaparecen intactos.</t>
  </si>
  <si>
    <t>Si una especialidad inactiva contiene datos cargados, la fila aparecerá en rojo intenso y verás un aviso en la columna AE de Control.</t>
  </si>
  <si>
    <t>CRÉDITOS</t>
  </si>
  <si>
    <t>Creado por José Luis Miralles Bono, con ayuda de Claude.</t>
  </si>
  <si>
    <t>TOTAL</t>
  </si>
  <si>
    <t>TOTAL VACANTES OFERTADAS</t>
  </si>
  <si>
    <t>https://jlmirallesb.github.io/prelacion/</t>
  </si>
  <si>
    <t>https://ko-fi.com/miralles</t>
  </si>
  <si>
    <t>Vacantes ofertadas en la fase 5: NP2B/1Adj - PPAA</t>
  </si>
  <si>
    <t>Fase actual: F05 — NP2B/1Adj - PPAA</t>
  </si>
  <si>
    <t>Vacantes ofertadas en la fase 6: NP2B/1Adj - Cambio Especialidad</t>
  </si>
  <si>
    <t>Fase actual: F06 — NP2B/1Adj - Cambio Especialidad</t>
  </si>
  <si>
    <t>NP2B/1Adj - Cambio Especialidad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</si>
</sst>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2"/>
      <color theme="1"/>
      <name val="Aptos Narrow"/>
      <family val="2"/>
      <scheme val="minor"/>
    </font>
    <font>
      <b/>
      <sz val="16"/>
      <color rgb="FFFFFFFF"/>
      <name val="Aptos Narrow"/>
      <family val="2"/>
      <scheme val="minor"/>
    </font>
    <font>
      <b/>
      <sz val="14"/>
      <color rgb="FFFFFFFF"/>
      <name val="Aptos Narrow"/>
      <family val="2"/>
      <scheme val="minor"/>
    </font>
    <font>
      <i/>
      <sz val="12"/>
      <color rgb="FF595959"/>
      <name val="Aptos Narrow"/>
      <family val="2"/>
      <scheme val="minor"/>
    </font>
    <font>
      <b/>
      <sz val="12"/>
      <color rgb="FFFFFFFF"/>
      <name val="Aptos Narrow"/>
      <family val="2"/>
      <scheme val="minor"/>
    </font>
    <font>
      <b/>
      <sz val="18"/>
      <color rgb="FFFFFFFF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0"/>
      <color rgb="FFFFFFFF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sz val="12"/>
      <color rgb="FF000000"/>
      <name val="Aptos Narrow"/>
      <family val="2"/>
      <scheme val="minor"/>
    </font>
    <font>
      <sz val="12"/>
      <color rgb="FF808080"/>
      <name val="Aptos Narrow"/>
      <family val="2"/>
      <scheme val="minor"/>
    </font>
    <font>
      <i/>
      <sz val="12"/>
      <color rgb="FF808080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0"/>
      <color rgb="FF808080"/>
      <name val="Aptos Narrow"/>
      <family val="2"/>
      <scheme val="minor"/>
    </font>
    <font>
      <b/>
      <sz val="12"/>
      <color rgb="FF9C0006"/>
      <name val="Aptos Narrow"/>
      <family val="2"/>
      <scheme val="minor"/>
    </font>
    <font>
      <b/>
      <sz val="22"/>
      <color rgb="FFFFFFFF"/>
      <name val="Aptos Narrow"/>
      <family val="2"/>
      <scheme val="minor"/>
    </font>
    <font>
      <b/>
      <sz val="11"/>
      <color rgb="FFFFFFFF"/>
      <name val="Aptos Narrow"/>
      <family val="2"/>
      <scheme val="minor"/>
    </font>
    <font>
      <b/>
      <sz val="9"/>
      <color rgb="FFFFFFFF"/>
      <name val="Aptos Narrow"/>
      <family val="2"/>
      <scheme val="minor"/>
    </font>
    <font>
      <i/>
      <sz val="11"/>
      <color rgb="FF000000"/>
      <name val="Aptos Narrow"/>
      <family val="2"/>
      <scheme val="minor"/>
    </font>
    <font>
      <b/>
      <sz val="13"/>
      <color rgb="FFFFFFFF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6"/>
      <color rgb="FFFFFFFF"/>
      <name val="Aptos Narrow"/>
      <family val="2"/>
      <scheme val="minor"/>
    </font>
    <font>
      <sz val="14"/>
      <color rgb="FF000000"/>
      <name val="Aptos Narrow"/>
      <family val="2"/>
      <scheme val="minor"/>
    </font>
    <font>
      <b/>
      <sz val="18"/>
      <color rgb="FF000000"/>
      <name val="Aptos Narrow"/>
      <family val="2"/>
      <scheme val="minor"/>
    </font>
    <font>
      <i/>
      <sz val="12"/>
      <color rgb="FFFFFFFF"/>
      <name val="Aptos Narrow"/>
      <family val="2"/>
      <scheme val="minor"/>
    </font>
    <font>
      <u/>
      <sz val="12"/>
      <color theme="10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404040"/>
        <bgColor indexed="64"/>
      </patternFill>
    </fill>
    <fill>
      <patternFill patternType="solid">
        <fgColor rgb="FF808080"/>
        <bgColor indexed="64"/>
      </patternFill>
    </fill>
  </fills>
  <borders count="11">
    <border>
      <left/>
      <right/>
      <top/>
      <bottom/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thin">
        <color rgb="FFBFBFBF"/>
      </left>
      <right/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 style="thick">
        <color rgb="FF000000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</borders>
  <cellStyleXfs count="2">
    <xf numFmtId="0" fontId="0" fillId="0" borderId="0"/>
    <xf numFmtId="0" fontId="26" fillId="0" borderId="0" applyNumberFormat="0" applyFill="0" applyBorder="0" applyAlignment="0" applyProtection="0"/>
  </cellStyleXfs>
  <cellXfs count="72">
    <xf numFmtId="0" fontId="0" fillId="0" borderId="0" xfId="0"/>
    <xf numFmtId="0" fontId="3" fillId="0" borderId="0" xfId="0" applyFont="1"/>
    <xf numFmtId="0" fontId="1" fillId="4" borderId="0" xfId="0" applyFont="1" applyFill="1" applyAlignment="1">
      <alignment horizontal="left"/>
    </xf>
    <xf numFmtId="0" fontId="8" fillId="5" borderId="0" xfId="0" applyFont="1" applyFill="1"/>
    <xf numFmtId="0" fontId="9" fillId="2" borderId="0" xfId="0" applyFont="1" applyFill="1"/>
    <xf numFmtId="0" fontId="2" fillId="4" borderId="0" xfId="0" applyFont="1" applyFill="1"/>
    <xf numFmtId="0" fontId="4" fillId="4" borderId="2" xfId="0" applyFont="1" applyFill="1" applyBorder="1" applyAlignment="1">
      <alignment horizontal="left"/>
    </xf>
    <xf numFmtId="0" fontId="4" fillId="4" borderId="2" xfId="0" applyFont="1" applyFill="1" applyBorder="1" applyAlignment="1">
      <alignment horizontal="center"/>
    </xf>
    <xf numFmtId="0" fontId="8" fillId="2" borderId="2" xfId="0" applyFont="1" applyFill="1" applyBorder="1"/>
    <xf numFmtId="0" fontId="8" fillId="3" borderId="2" xfId="0" applyFont="1" applyFill="1" applyBorder="1" applyAlignment="1">
      <alignment horizontal="center"/>
    </xf>
    <xf numFmtId="0" fontId="1" fillId="4" borderId="0" xfId="0" applyFont="1" applyFill="1"/>
    <xf numFmtId="0" fontId="4" fillId="4" borderId="2" xfId="0" applyFont="1" applyFill="1" applyBorder="1" applyAlignment="1">
      <alignment horizontal="center" wrapText="1"/>
    </xf>
    <xf numFmtId="0" fontId="10" fillId="3" borderId="2" xfId="0" applyFont="1" applyFill="1" applyBorder="1" applyAlignment="1">
      <alignment horizontal="center"/>
    </xf>
    <xf numFmtId="0" fontId="9" fillId="3" borderId="2" xfId="0" applyFont="1" applyFill="1" applyBorder="1" applyAlignment="1">
      <alignment horizontal="center"/>
    </xf>
    <xf numFmtId="0" fontId="8" fillId="5" borderId="2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7" borderId="5" xfId="0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7" borderId="6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wrapText="1"/>
    </xf>
    <xf numFmtId="0" fontId="4" fillId="6" borderId="1" xfId="0" applyFont="1" applyFill="1" applyBorder="1" applyAlignment="1">
      <alignment horizontal="center"/>
    </xf>
    <xf numFmtId="0" fontId="14" fillId="0" borderId="2" xfId="0" applyFont="1" applyBorder="1" applyAlignment="1">
      <alignment horizontal="left"/>
    </xf>
    <xf numFmtId="0" fontId="17" fillId="4" borderId="2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21" fillId="0" borderId="2" xfId="0" applyFont="1" applyBorder="1" applyAlignment="1">
      <alignment vertical="center"/>
    </xf>
    <xf numFmtId="0" fontId="2" fillId="4" borderId="2" xfId="0" applyFont="1" applyFill="1" applyBorder="1" applyAlignment="1">
      <alignment horizontal="center"/>
    </xf>
    <xf numFmtId="0" fontId="24" fillId="5" borderId="2" xfId="0" applyFont="1" applyFill="1" applyBorder="1" applyAlignment="1">
      <alignment horizontal="center"/>
    </xf>
    <xf numFmtId="0" fontId="5" fillId="7" borderId="2" xfId="0" applyFont="1" applyFill="1" applyBorder="1" applyAlignment="1">
      <alignment horizontal="center"/>
    </xf>
    <xf numFmtId="0" fontId="8" fillId="2" borderId="8" xfId="0" applyFont="1" applyFill="1" applyBorder="1"/>
    <xf numFmtId="0" fontId="10" fillId="3" borderId="8" xfId="0" applyFont="1" applyFill="1" applyBorder="1" applyAlignment="1">
      <alignment horizontal="center"/>
    </xf>
    <xf numFmtId="0" fontId="9" fillId="3" borderId="8" xfId="0" applyFont="1" applyFill="1" applyBorder="1" applyAlignment="1">
      <alignment horizontal="center"/>
    </xf>
    <xf numFmtId="0" fontId="8" fillId="5" borderId="8" xfId="0" applyFont="1" applyFill="1" applyBorder="1" applyAlignment="1">
      <alignment horizontal="center"/>
    </xf>
    <xf numFmtId="0" fontId="4" fillId="6" borderId="7" xfId="0" applyFont="1" applyFill="1" applyBorder="1" applyAlignment="1">
      <alignment horizontal="center"/>
    </xf>
    <xf numFmtId="0" fontId="14" fillId="0" borderId="8" xfId="0" applyFont="1" applyBorder="1" applyAlignment="1">
      <alignment horizontal="left"/>
    </xf>
    <xf numFmtId="0" fontId="4" fillId="4" borderId="9" xfId="0" applyFont="1" applyFill="1" applyBorder="1" applyAlignment="1">
      <alignment horizontal="center"/>
    </xf>
    <xf numFmtId="0" fontId="0" fillId="4" borderId="9" xfId="0" applyFill="1" applyBorder="1"/>
    <xf numFmtId="0" fontId="4" fillId="6" borderId="9" xfId="0" applyFont="1" applyFill="1" applyBorder="1" applyAlignment="1">
      <alignment horizontal="center"/>
    </xf>
    <xf numFmtId="0" fontId="5" fillId="7" borderId="8" xfId="0" applyFont="1" applyFill="1" applyBorder="1" applyAlignment="1">
      <alignment horizontal="center"/>
    </xf>
    <xf numFmtId="0" fontId="5" fillId="4" borderId="9" xfId="0" applyFont="1" applyFill="1" applyBorder="1" applyAlignment="1">
      <alignment horizontal="center"/>
    </xf>
    <xf numFmtId="0" fontId="12" fillId="2" borderId="0" xfId="0" applyFont="1" applyFill="1" applyAlignment="1">
      <alignment horizontal="left" vertical="center" wrapText="1"/>
    </xf>
    <xf numFmtId="0" fontId="0" fillId="0" borderId="0" xfId="0"/>
    <xf numFmtId="0" fontId="26" fillId="5" borderId="0" xfId="1" applyFill="1" applyAlignment="1">
      <alignment horizontal="center"/>
    </xf>
    <xf numFmtId="0" fontId="15" fillId="4" borderId="0" xfId="0" applyFont="1" applyFill="1" applyAlignment="1">
      <alignment horizontal="center" vertical="center"/>
    </xf>
    <xf numFmtId="0" fontId="25" fillId="6" borderId="0" xfId="0" applyFont="1" applyFill="1" applyAlignment="1">
      <alignment horizontal="center"/>
    </xf>
    <xf numFmtId="0" fontId="19" fillId="6" borderId="0" xfId="0" applyFont="1" applyFill="1" applyAlignment="1">
      <alignment horizontal="left" vertical="center"/>
    </xf>
    <xf numFmtId="0" fontId="19" fillId="6" borderId="0" xfId="0" applyFont="1" applyFill="1" applyAlignment="1">
      <alignment horizontal="left" vertical="center" wrapText="1"/>
    </xf>
    <xf numFmtId="0" fontId="18" fillId="5" borderId="0" xfId="0" applyFont="1" applyFill="1" applyAlignment="1">
      <alignment horizontal="center"/>
    </xf>
    <xf numFmtId="0" fontId="19" fillId="4" borderId="0" xfId="0" applyFont="1" applyFill="1" applyAlignment="1">
      <alignment horizontal="center" vertical="center" wrapText="1"/>
    </xf>
    <xf numFmtId="0" fontId="2" fillId="6" borderId="9" xfId="0" applyFont="1" applyFill="1" applyBorder="1" applyAlignment="1">
      <alignment horizontal="left" vertical="center"/>
    </xf>
    <xf numFmtId="0" fontId="23" fillId="3" borderId="2" xfId="0" applyFont="1" applyFill="1" applyBorder="1" applyAlignment="1">
      <alignment horizontal="left"/>
    </xf>
    <xf numFmtId="0" fontId="6" fillId="3" borderId="2" xfId="0" applyFont="1" applyFill="1" applyBorder="1"/>
    <xf numFmtId="0" fontId="23" fillId="2" borderId="2" xfId="0" applyFont="1" applyFill="1" applyBorder="1" applyAlignment="1">
      <alignment horizontal="left"/>
    </xf>
    <xf numFmtId="0" fontId="6" fillId="2" borderId="2" xfId="0" applyFont="1" applyFill="1" applyBorder="1"/>
    <xf numFmtId="0" fontId="11" fillId="3" borderId="0" xfId="0" applyFont="1" applyFill="1" applyAlignment="1" applyProtection="1">
      <alignment horizontal="center" vertical="center"/>
      <protection locked="0"/>
    </xf>
    <xf numFmtId="0" fontId="22" fillId="4" borderId="0" xfId="0" applyFont="1" applyFill="1" applyAlignment="1">
      <alignment horizontal="center"/>
    </xf>
    <xf numFmtId="0" fontId="23" fillId="5" borderId="0" xfId="0" applyFont="1" applyFill="1" applyAlignment="1">
      <alignment horizontal="center"/>
    </xf>
    <xf numFmtId="0" fontId="24" fillId="2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18" fillId="3" borderId="0" xfId="0" applyFont="1" applyFill="1" applyAlignment="1">
      <alignment horizontal="center"/>
    </xf>
    <xf numFmtId="0" fontId="21" fillId="0" borderId="2" xfId="0" applyFont="1" applyBorder="1" applyAlignment="1">
      <alignment horizontal="left" vertical="center"/>
    </xf>
    <xf numFmtId="0" fontId="20" fillId="0" borderId="2" xfId="0" applyFont="1" applyBorder="1" applyAlignment="1">
      <alignment horizontal="left" vertical="center"/>
    </xf>
    <xf numFmtId="0" fontId="2" fillId="4" borderId="2" xfId="0" applyFont="1" applyFill="1" applyBorder="1" applyAlignment="1">
      <alignment horizontal="center"/>
    </xf>
    <xf numFmtId="0" fontId="16" fillId="4" borderId="10" xfId="0" applyFont="1" applyFill="1" applyBorder="1" applyAlignment="1">
      <alignment horizontal="center"/>
    </xf>
    <xf numFmtId="0" fontId="0" fillId="0" borderId="10" xfId="0" applyBorder="1"/>
    <xf numFmtId="0" fontId="23" fillId="2" borderId="8" xfId="0" applyFont="1" applyFill="1" applyBorder="1" applyAlignment="1">
      <alignment horizontal="left"/>
    </xf>
    <xf numFmtId="0" fontId="6" fillId="2" borderId="8" xfId="0" applyFont="1" applyFill="1" applyBorder="1"/>
  </cellXfs>
  <cellStyles count="2">
    <cellStyle name="Hipervínculo" xfId="1" builtinId="8"/>
    <cellStyle name="Normal" xfId="0" builtinId="0"/>
  </cellStyles>
  <dxfs count="27"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FFFFFF"/>
      </font>
      <fill>
        <patternFill patternType="solid">
          <fgColor indexed="64"/>
          <bgColor rgb="FFFFFFFF"/>
        </patternFill>
      </fill>
      <border>
        <left/>
        <right/>
        <top/>
        <bottom/>
      </border>
    </dxf>
    <dxf>
      <font>
        <color rgb="FF9C0006"/>
      </font>
      <fill>
        <patternFill patternType="solid">
          <fgColor indexed="64"/>
          <bgColor rgb="FFF8CBAD"/>
        </patternFill>
      </fill>
    </dxf>
    <dxf>
      <font>
        <b/>
        <i val="0"/>
        <color rgb="FFFFFFFF"/>
      </font>
      <fill>
        <patternFill patternType="solid">
          <fgColor indexed="64"/>
          <bgColor rgb="FFC00000"/>
        </patternFill>
      </fill>
    </dxf>
    <dxf>
      <font>
        <color rgb="FF7F6000"/>
      </font>
      <fill>
        <patternFill patternType="solid">
          <fgColor indexed="64"/>
          <bgColor rgb="FFFFD966"/>
        </patternFill>
      </fill>
    </dxf>
    <dxf>
      <font>
        <color rgb="FF9C0006"/>
      </font>
      <fill>
        <patternFill patternType="solid">
          <fgColor indexed="64"/>
          <bgColor rgb="FFF8CBA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47A8D138-3345-E549-8A50-2A5B295249A3}">
  <we:reference id="wa200009404" version="1.0.0.8" store="en-US" storeType="OMEX"/>
  <we:alternateReferences>
    <we:reference id="wa200009404" version="1.0.0.8" store="" storeType="OMEX"/>
  </we:alternateReferences>
  <we:properties>
    <we:property name="claude.fileId" value="&quot;6934c7c8-d78e-46d9-bc02-64482aab9941&quot;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ko-fi.com/miralles" TargetMode="External"/><Relationship Id="rId1" Type="http://schemas.openxmlformats.org/officeDocument/2006/relationships/hyperlink" Target="https://jlmirallesb.github.io/prelacio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1F658-E2F9-2543-A730-6B8E538F2169}">
  <dimension ref="A1:C60"/>
  <sheetViews>
    <sheetView workbookViewId="0">
      <selection activeCell="B66" sqref="B66"/>
    </sheetView>
  </sheetViews>
  <sheetFormatPr baseColWidth="10" defaultRowHeight="16" x14ac:dyDescent="0.2"/>
  <cols>
    <col min="1" max="1" width="5" customWidth="1"/>
    <col min="2" max="2" width="83.33203125" customWidth="1"/>
    <col min="3" max="3" width="5" customWidth="1"/>
  </cols>
  <sheetData>
    <row r="1" spans="1:3" ht="50" customHeight="1" x14ac:dyDescent="0.2">
      <c r="A1" s="48" t="s">
        <v>138</v>
      </c>
      <c r="B1" s="46"/>
      <c r="C1" s="46"/>
    </row>
    <row r="2" spans="1:3" ht="25" customHeight="1" x14ac:dyDescent="0.2">
      <c r="A2" s="49" t="s">
        <v>139</v>
      </c>
      <c r="B2" s="46"/>
      <c r="C2" s="46"/>
    </row>
    <row r="3" spans="1:3" ht="15" customHeight="1" x14ac:dyDescent="0.2"/>
    <row r="4" spans="1:3" ht="28" customHeight="1" x14ac:dyDescent="0.2">
      <c r="A4" s="50" t="s">
        <v>140</v>
      </c>
      <c r="B4" s="46"/>
      <c r="C4" s="46"/>
    </row>
    <row r="5" spans="1:3" ht="22" customHeight="1" x14ac:dyDescent="0.2">
      <c r="A5" s="45" t="s">
        <v>141</v>
      </c>
      <c r="B5" s="46"/>
      <c r="C5" s="46"/>
    </row>
    <row r="6" spans="1:3" ht="22" customHeight="1" x14ac:dyDescent="0.2">
      <c r="A6" s="45" t="s">
        <v>142</v>
      </c>
      <c r="B6" s="46"/>
      <c r="C6" s="46"/>
    </row>
    <row r="7" spans="1:3" ht="22" customHeight="1" x14ac:dyDescent="0.2">
      <c r="A7" s="45" t="s">
        <v>143</v>
      </c>
      <c r="B7" s="46"/>
      <c r="C7" s="46"/>
    </row>
    <row r="8" spans="1:3" ht="22" customHeight="1" x14ac:dyDescent="0.2">
      <c r="A8" s="45" t="s">
        <v>144</v>
      </c>
      <c r="B8" s="45"/>
      <c r="C8" s="45"/>
    </row>
    <row r="9" spans="1:3" ht="10" customHeight="1" x14ac:dyDescent="0.2"/>
    <row r="10" spans="1:3" ht="28" customHeight="1" x14ac:dyDescent="0.2">
      <c r="A10" s="51" t="s">
        <v>145</v>
      </c>
      <c r="B10" s="45"/>
      <c r="C10" s="45"/>
    </row>
    <row r="11" spans="1:3" ht="22" customHeight="1" x14ac:dyDescent="0.2">
      <c r="A11" s="45" t="s">
        <v>146</v>
      </c>
      <c r="B11" s="45"/>
      <c r="C11" s="45"/>
    </row>
    <row r="12" spans="1:3" ht="22" customHeight="1" x14ac:dyDescent="0.2">
      <c r="A12" s="45" t="s">
        <v>147</v>
      </c>
      <c r="B12" s="45"/>
      <c r="C12" s="45"/>
    </row>
    <row r="13" spans="1:3" ht="22" customHeight="1" x14ac:dyDescent="0.2">
      <c r="A13" s="45" t="s">
        <v>148</v>
      </c>
      <c r="B13" s="45"/>
      <c r="C13" s="45"/>
    </row>
    <row r="14" spans="1:3" ht="22" customHeight="1" x14ac:dyDescent="0.2">
      <c r="A14" s="45" t="s">
        <v>149</v>
      </c>
      <c r="B14" s="45"/>
      <c r="C14" s="45"/>
    </row>
    <row r="15" spans="1:3" ht="22" customHeight="1" x14ac:dyDescent="0.2">
      <c r="A15" s="45" t="s">
        <v>150</v>
      </c>
      <c r="B15" s="45"/>
      <c r="C15" s="45"/>
    </row>
    <row r="16" spans="1:3" ht="22" customHeight="1" x14ac:dyDescent="0.2">
      <c r="A16" s="45" t="s">
        <v>151</v>
      </c>
      <c r="B16" s="45"/>
      <c r="C16" s="45"/>
    </row>
    <row r="17" spans="1:3" ht="22" customHeight="1" x14ac:dyDescent="0.2">
      <c r="A17" s="45" t="s">
        <v>152</v>
      </c>
      <c r="B17" s="45"/>
      <c r="C17" s="45"/>
    </row>
    <row r="18" spans="1:3" ht="10" customHeight="1" x14ac:dyDescent="0.2"/>
    <row r="19" spans="1:3" ht="28" customHeight="1" x14ac:dyDescent="0.2">
      <c r="A19" s="51" t="s">
        <v>153</v>
      </c>
      <c r="B19" s="45"/>
      <c r="C19" s="45"/>
    </row>
    <row r="20" spans="1:3" ht="22" customHeight="1" x14ac:dyDescent="0.2">
      <c r="A20" s="45" t="s">
        <v>154</v>
      </c>
      <c r="B20" s="45"/>
      <c r="C20" s="45"/>
    </row>
    <row r="21" spans="1:3" ht="22" customHeight="1" x14ac:dyDescent="0.2">
      <c r="A21" s="45" t="s">
        <v>155</v>
      </c>
      <c r="B21" s="45"/>
      <c r="C21" s="45"/>
    </row>
    <row r="22" spans="1:3" ht="22" customHeight="1" x14ac:dyDescent="0.2">
      <c r="A22" s="45" t="s">
        <v>156</v>
      </c>
      <c r="B22" s="45"/>
      <c r="C22" s="45"/>
    </row>
    <row r="23" spans="1:3" ht="22" customHeight="1" x14ac:dyDescent="0.2">
      <c r="A23" s="45" t="s">
        <v>157</v>
      </c>
      <c r="B23" s="45"/>
      <c r="C23" s="45"/>
    </row>
    <row r="24" spans="1:3" ht="22" customHeight="1" x14ac:dyDescent="0.2">
      <c r="A24" s="45" t="s">
        <v>158</v>
      </c>
      <c r="B24" s="45"/>
      <c r="C24" s="45"/>
    </row>
    <row r="25" spans="1:3" ht="22" customHeight="1" x14ac:dyDescent="0.2">
      <c r="A25" s="45" t="s">
        <v>159</v>
      </c>
      <c r="B25" s="45"/>
      <c r="C25" s="45"/>
    </row>
    <row r="26" spans="1:3" ht="22" customHeight="1" x14ac:dyDescent="0.2">
      <c r="A26" s="45" t="s">
        <v>160</v>
      </c>
      <c r="B26" s="45"/>
      <c r="C26" s="45"/>
    </row>
    <row r="27" spans="1:3" ht="10" customHeight="1" x14ac:dyDescent="0.2"/>
    <row r="28" spans="1:3" ht="28" customHeight="1" x14ac:dyDescent="0.2">
      <c r="A28" s="51" t="s">
        <v>161</v>
      </c>
      <c r="B28" s="45"/>
      <c r="C28" s="45"/>
    </row>
    <row r="29" spans="1:3" ht="22" customHeight="1" x14ac:dyDescent="0.2">
      <c r="A29" s="45" t="s">
        <v>162</v>
      </c>
      <c r="B29" s="45"/>
      <c r="C29" s="45"/>
    </row>
    <row r="30" spans="1:3" ht="22" customHeight="1" x14ac:dyDescent="0.2">
      <c r="A30" s="45" t="s">
        <v>163</v>
      </c>
      <c r="B30" s="45"/>
      <c r="C30" s="45"/>
    </row>
    <row r="31" spans="1:3" ht="22" customHeight="1" x14ac:dyDescent="0.2">
      <c r="A31" s="45" t="s">
        <v>164</v>
      </c>
      <c r="B31" s="45"/>
      <c r="C31" s="45"/>
    </row>
    <row r="32" spans="1:3" ht="22" customHeight="1" x14ac:dyDescent="0.2">
      <c r="A32" s="45" t="s">
        <v>165</v>
      </c>
      <c r="B32" s="45"/>
      <c r="C32" s="45"/>
    </row>
    <row r="33" spans="1:3" ht="22" customHeight="1" x14ac:dyDescent="0.2">
      <c r="A33" s="45" t="s">
        <v>166</v>
      </c>
      <c r="B33" s="45"/>
      <c r="C33" s="45"/>
    </row>
    <row r="34" spans="1:3" ht="22" customHeight="1" x14ac:dyDescent="0.2">
      <c r="A34" s="45" t="s">
        <v>167</v>
      </c>
      <c r="B34" s="45"/>
      <c r="C34" s="45"/>
    </row>
    <row r="35" spans="1:3" ht="22" customHeight="1" x14ac:dyDescent="0.2">
      <c r="A35" s="45" t="s">
        <v>168</v>
      </c>
      <c r="B35" s="45"/>
      <c r="C35" s="45"/>
    </row>
    <row r="36" spans="1:3" ht="22" customHeight="1" x14ac:dyDescent="0.2">
      <c r="A36" s="45" t="s">
        <v>169</v>
      </c>
      <c r="B36" s="45"/>
      <c r="C36" s="45"/>
    </row>
    <row r="37" spans="1:3" ht="22" customHeight="1" x14ac:dyDescent="0.2">
      <c r="A37" s="45" t="s">
        <v>170</v>
      </c>
      <c r="B37" s="45"/>
      <c r="C37" s="45"/>
    </row>
    <row r="38" spans="1:3" ht="10" customHeight="1" x14ac:dyDescent="0.2"/>
    <row r="39" spans="1:3" ht="28" customHeight="1" x14ac:dyDescent="0.2">
      <c r="A39" s="51" t="s">
        <v>171</v>
      </c>
      <c r="B39" s="45"/>
      <c r="C39" s="45"/>
    </row>
    <row r="40" spans="1:3" ht="22" customHeight="1" x14ac:dyDescent="0.2">
      <c r="A40" s="45" t="s">
        <v>172</v>
      </c>
      <c r="B40" s="45"/>
      <c r="C40" s="45"/>
    </row>
    <row r="41" spans="1:3" ht="22" customHeight="1" x14ac:dyDescent="0.2">
      <c r="A41" s="45" t="s">
        <v>173</v>
      </c>
      <c r="B41" s="45"/>
      <c r="C41" s="45"/>
    </row>
    <row r="42" spans="1:3" ht="22" customHeight="1" x14ac:dyDescent="0.2">
      <c r="A42" s="45" t="s">
        <v>174</v>
      </c>
      <c r="B42" s="45"/>
      <c r="C42" s="45"/>
    </row>
    <row r="43" spans="1:3" ht="22" customHeight="1" x14ac:dyDescent="0.2">
      <c r="A43" s="45" t="s">
        <v>175</v>
      </c>
      <c r="B43" s="45"/>
      <c r="C43" s="45"/>
    </row>
    <row r="44" spans="1:3" ht="22" customHeight="1" x14ac:dyDescent="0.2">
      <c r="A44" s="45" t="s">
        <v>176</v>
      </c>
      <c r="B44" s="45"/>
      <c r="C44" s="45"/>
    </row>
    <row r="45" spans="1:3" ht="10" customHeight="1" x14ac:dyDescent="0.2"/>
    <row r="46" spans="1:3" ht="28" customHeight="1" x14ac:dyDescent="0.2">
      <c r="A46" s="51" t="s">
        <v>177</v>
      </c>
      <c r="B46" s="45"/>
      <c r="C46" s="45"/>
    </row>
    <row r="47" spans="1:3" ht="22" customHeight="1" x14ac:dyDescent="0.2">
      <c r="A47" s="45" t="s">
        <v>178</v>
      </c>
      <c r="B47" s="45"/>
      <c r="C47" s="45"/>
    </row>
    <row r="48" spans="1:3" ht="22" customHeight="1" x14ac:dyDescent="0.2">
      <c r="A48" s="45" t="s">
        <v>179</v>
      </c>
      <c r="B48" s="45"/>
      <c r="C48" s="45"/>
    </row>
    <row r="49" spans="1:3" ht="22" customHeight="1" x14ac:dyDescent="0.2">
      <c r="A49" s="45" t="s">
        <v>180</v>
      </c>
      <c r="B49" s="45"/>
      <c r="C49" s="45"/>
    </row>
    <row r="50" spans="1:3" ht="10" customHeight="1" x14ac:dyDescent="0.2"/>
    <row r="51" spans="1:3" ht="28" customHeight="1" x14ac:dyDescent="0.2">
      <c r="A51" s="51" t="s">
        <v>181</v>
      </c>
      <c r="B51" s="45"/>
      <c r="C51" s="45"/>
    </row>
    <row r="52" spans="1:3" ht="22" customHeight="1" x14ac:dyDescent="0.2">
      <c r="A52" s="45" t="s">
        <v>182</v>
      </c>
      <c r="B52" s="45"/>
      <c r="C52" s="45"/>
    </row>
    <row r="53" spans="1:3" ht="22" customHeight="1" x14ac:dyDescent="0.2">
      <c r="A53" s="45" t="s">
        <v>183</v>
      </c>
      <c r="B53" s="45"/>
      <c r="C53" s="45"/>
    </row>
    <row r="54" spans="1:3" ht="22" customHeight="1" x14ac:dyDescent="0.2">
      <c r="A54" s="45" t="s">
        <v>184</v>
      </c>
      <c r="B54" s="45"/>
      <c r="C54" s="45"/>
    </row>
    <row r="55" spans="1:3" ht="10" customHeight="1" x14ac:dyDescent="0.2"/>
    <row r="56" spans="1:3" ht="20" customHeight="1" x14ac:dyDescent="0.2"/>
    <row r="57" spans="1:3" ht="28" customHeight="1" x14ac:dyDescent="0.2">
      <c r="A57" s="53" t="s">
        <v>185</v>
      </c>
      <c r="B57" s="45"/>
      <c r="C57" s="45"/>
    </row>
    <row r="58" spans="1:3" ht="25" customHeight="1" x14ac:dyDescent="0.2">
      <c r="A58" s="52" t="s">
        <v>186</v>
      </c>
      <c r="B58" s="46"/>
      <c r="C58" s="46"/>
    </row>
    <row r="59" spans="1:3" ht="22" customHeight="1" x14ac:dyDescent="0.2">
      <c r="A59" s="47" t="s">
        <v>189</v>
      </c>
      <c r="B59" s="46"/>
      <c r="C59" s="46"/>
    </row>
    <row r="60" spans="1:3" ht="22" customHeight="1" x14ac:dyDescent="0.2">
      <c r="A60" s="47" t="s">
        <v>190</v>
      </c>
      <c r="B60" s="46"/>
      <c r="C60" s="46"/>
    </row>
  </sheetData>
  <mergeCells count="51">
    <mergeCell ref="A58:C58"/>
    <mergeCell ref="A49:C49"/>
    <mergeCell ref="A51:C51"/>
    <mergeCell ref="A52:C52"/>
    <mergeCell ref="A53:C53"/>
    <mergeCell ref="A54:C54"/>
    <mergeCell ref="A57:C57"/>
    <mergeCell ref="A48:C48"/>
    <mergeCell ref="A35:C35"/>
    <mergeCell ref="A36:C36"/>
    <mergeCell ref="A37:C37"/>
    <mergeCell ref="A39:C39"/>
    <mergeCell ref="A40:C40"/>
    <mergeCell ref="A41:C41"/>
    <mergeCell ref="A42:C42"/>
    <mergeCell ref="A43:C43"/>
    <mergeCell ref="A44:C44"/>
    <mergeCell ref="A46:C46"/>
    <mergeCell ref="A47:C47"/>
    <mergeCell ref="A16:C16"/>
    <mergeCell ref="A17:C17"/>
    <mergeCell ref="A19:C19"/>
    <mergeCell ref="A20:C20"/>
    <mergeCell ref="A34:C34"/>
    <mergeCell ref="A22:C22"/>
    <mergeCell ref="A23:C23"/>
    <mergeCell ref="A24:C24"/>
    <mergeCell ref="A25:C25"/>
    <mergeCell ref="A26:C26"/>
    <mergeCell ref="A28:C28"/>
    <mergeCell ref="A29:C29"/>
    <mergeCell ref="A30:C30"/>
    <mergeCell ref="A31:C31"/>
    <mergeCell ref="A32:C32"/>
    <mergeCell ref="A33:C33"/>
    <mergeCell ref="A7:C7"/>
    <mergeCell ref="A59:C59"/>
    <mergeCell ref="A60:C60"/>
    <mergeCell ref="A1:C1"/>
    <mergeCell ref="A2:C2"/>
    <mergeCell ref="A4:C4"/>
    <mergeCell ref="A5:C5"/>
    <mergeCell ref="A6:C6"/>
    <mergeCell ref="A21:C21"/>
    <mergeCell ref="A8:C8"/>
    <mergeCell ref="A10:C10"/>
    <mergeCell ref="A11:C11"/>
    <mergeCell ref="A12:C12"/>
    <mergeCell ref="A13:C13"/>
    <mergeCell ref="A14:C14"/>
    <mergeCell ref="A15:C15"/>
  </mergeCells>
  <hyperlinks>
    <hyperlink ref="A59" r:id="rId1" tooltip="Abrir el visualizador interactivo del proceso de prelación" xr:uid="{A7AB3F57-305A-CD46-A7FD-2B03EED19747}"/>
    <hyperlink ref="A60" r:id="rId2" tooltip="Invitar a una horchata en Ko-fi" xr:uid="{09CE09CC-A007-2647-AA21-C4D674CDFF4D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0A1E3-474F-0F46-AFF0-B3244B55D90B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9" t="s">
        <v>65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spans="1:12" ht="42" customHeight="1" x14ac:dyDescent="0.4">
      <c r="A2" s="60">
        <f>Configuración!B3</f>
        <v>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1:12" ht="24" customHeight="1" x14ac:dyDescent="0.25">
      <c r="A3" s="61" t="str">
        <f>"Curso académico: "&amp;Configuración!B4</f>
        <v xml:space="preserve">Curso académico: 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34" customHeight="1" x14ac:dyDescent="0.3">
      <c r="A4" s="62" t="s">
        <v>121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ht="6" customHeight="1" x14ac:dyDescent="0.2"/>
    <row r="6" spans="1:12" ht="22" customHeight="1" thickBot="1" x14ac:dyDescent="0.25">
      <c r="A6" s="63" t="s">
        <v>66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</row>
    <row r="7" spans="1:12" ht="22" customHeight="1" thickBot="1" x14ac:dyDescent="0.25">
      <c r="A7" s="21" t="s">
        <v>67</v>
      </c>
      <c r="B7" s="21" t="s">
        <v>68</v>
      </c>
      <c r="C7" s="21" t="s">
        <v>69</v>
      </c>
      <c r="D7" s="21" t="s">
        <v>70</v>
      </c>
      <c r="E7" s="21" t="s">
        <v>71</v>
      </c>
      <c r="F7" s="21" t="s">
        <v>72</v>
      </c>
      <c r="G7" s="15" t="s">
        <v>73</v>
      </c>
      <c r="H7" s="18" t="s">
        <v>74</v>
      </c>
      <c r="I7" s="18" t="s">
        <v>75</v>
      </c>
      <c r="J7" s="18" t="s">
        <v>76</v>
      </c>
      <c r="K7" s="18" t="s">
        <v>77</v>
      </c>
      <c r="L7" s="19" t="s">
        <v>78</v>
      </c>
    </row>
    <row r="8" spans="1:12" ht="22" customHeight="1" thickBot="1" x14ac:dyDescent="0.25">
      <c r="A8" s="17" t="s">
        <v>79</v>
      </c>
      <c r="B8" s="17" t="s">
        <v>80</v>
      </c>
      <c r="C8" s="17" t="s">
        <v>81</v>
      </c>
      <c r="D8" s="17" t="s">
        <v>82</v>
      </c>
      <c r="E8" s="17" t="s">
        <v>83</v>
      </c>
      <c r="F8" s="17" t="s">
        <v>84</v>
      </c>
      <c r="G8" s="17" t="s">
        <v>85</v>
      </c>
      <c r="H8" s="17" t="s">
        <v>86</v>
      </c>
      <c r="I8" s="17" t="s">
        <v>87</v>
      </c>
      <c r="J8" s="17" t="s">
        <v>88</v>
      </c>
      <c r="K8" s="17" t="s">
        <v>89</v>
      </c>
      <c r="L8" s="20"/>
    </row>
    <row r="9" spans="1:12" ht="20" customHeight="1" x14ac:dyDescent="0.2">
      <c r="A9" s="64" t="s">
        <v>95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</row>
    <row r="10" spans="1:12" ht="6" customHeight="1" x14ac:dyDescent="0.2"/>
    <row r="11" spans="1:12" ht="26" customHeight="1" x14ac:dyDescent="0.25">
      <c r="A11" s="31" t="s">
        <v>91</v>
      </c>
      <c r="B11" s="67" t="s">
        <v>4</v>
      </c>
      <c r="C11" s="67"/>
      <c r="D11" s="67"/>
      <c r="E11" s="67"/>
      <c r="F11" s="67"/>
      <c r="G11" s="67"/>
      <c r="H11" s="67"/>
      <c r="I11" s="67"/>
      <c r="J11" s="67"/>
      <c r="K11" s="67"/>
      <c r="L11" s="67"/>
    </row>
    <row r="12" spans="1:12" ht="22" customHeight="1" x14ac:dyDescent="0.3">
      <c r="A12" s="32" cm="1">
        <f t="array" ref="A12">IFERROR(INDEX(Control!$C$4:$C$32,SMALL(IF(Control!$B$4:$B$32="Sí",ROW(Control!$B$4:$B$32)),1)-3)-INDEX(Control!$D$4:$D$32,SMALL(IF(Control!$B$4:$B$32="Sí",ROW(Control!$B$4:$B$32)),1)-3)+INDEX(Control!$E$4:$E$32,SMALL(IF(Control!$B$4:$B$32="Sí",ROW(Control!$B$4:$B$32)),1)-3)-SUM(INDEX(Control!$F$4:K$32,SMALL(IF(Control!$B$4:$B$32="Sí",ROW(Control!$B$4:$B$32)),1)-3,0)),"")</f>
        <v>0</v>
      </c>
      <c r="B12" s="55" t="str" cm="1">
        <f t="array" ref="B12">IFERROR(INDEX(Control!$A$4:$A$32,SMALL(IF(Control!$B$4:$B$32="Sí",ROW(Control!$B$4:$B$32)),1)-3)&amp;IF(INDEX(Configuración!$C$10:$C$38,SMALL(IF(Control!$B$4:$B$32="Sí",ROW(Control!$B$4:$B$32)),1)-3)="Sí"," (solo para Enseñanzas Profesionales)",""),"")</f>
        <v>ACORDEÓN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</row>
    <row r="13" spans="1:12" ht="22" customHeight="1" x14ac:dyDescent="0.3">
      <c r="A13" s="33" cm="1">
        <f t="array" ref="A13">IFERROR(INDEX(Control!$C$4:$C$32,SMALL(IF(Control!$B$4:$B$32="Sí",ROW(Control!$B$4:$B$32)),2)-3)-INDEX(Control!$D$4:$D$32,SMALL(IF(Control!$B$4:$B$32="Sí",ROW(Control!$B$4:$B$32)),2)-3)+INDEX(Control!$E$4:$E$32,SMALL(IF(Control!$B$4:$B$32="Sí",ROW(Control!$B$4:$B$32)),2)-3)-SUM(INDEX(Control!$F$4:K$32,SMALL(IF(Control!$B$4:$B$32="Sí",ROW(Control!$B$4:$B$32)),2)-3,0)),"")</f>
        <v>0</v>
      </c>
      <c r="B13" s="57" t="str" cm="1">
        <f t="array" ref="B13">IFERROR(INDEX(Control!$A$4:$A$32,SMALL(IF(Control!$B$4:$B$32="Sí",ROW(Control!$B$4:$B$32)),2)-3)&amp;IF(INDEX(Configuración!$C$10:$C$38,SMALL(IF(Control!$B$4:$B$32="Sí",ROW(Control!$B$4:$B$32)),2)-3)="Sí"," (solo para Enseñanzas Profesionales)",""),"")</f>
        <v>ARPA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</row>
    <row r="14" spans="1:12" ht="22" customHeight="1" x14ac:dyDescent="0.3">
      <c r="A14" s="32" cm="1">
        <f t="array" ref="A14">IFERROR(INDEX(Control!$C$4:$C$32,SMALL(IF(Control!$B$4:$B$32="Sí",ROW(Control!$B$4:$B$32)),3)-3)-INDEX(Control!$D$4:$D$32,SMALL(IF(Control!$B$4:$B$32="Sí",ROW(Control!$B$4:$B$32)),3)-3)+INDEX(Control!$E$4:$E$32,SMALL(IF(Control!$B$4:$B$32="Sí",ROW(Control!$B$4:$B$32)),3)-3)-SUM(INDEX(Control!$F$4:K$32,SMALL(IF(Control!$B$4:$B$32="Sí",ROW(Control!$B$4:$B$32)),3)-3,0)),"")</f>
        <v>0</v>
      </c>
      <c r="B14" s="55" t="str" cm="1">
        <f t="array" ref="B14">IFERROR(INDEX(Control!$A$4:$A$32,SMALL(IF(Control!$B$4:$B$32="Sí",ROW(Control!$B$4:$B$32)),3)-3)&amp;IF(INDEX(Configuración!$C$10:$C$38,SMALL(IF(Control!$B$4:$B$32="Sí",ROW(Control!$B$4:$B$32)),3)-3)="Sí"," (solo para Enseñanzas Profesionales)",""),"")</f>
        <v>BAJO ELÉCTRICO</v>
      </c>
      <c r="C14" s="56"/>
      <c r="D14" s="56"/>
      <c r="E14" s="56"/>
      <c r="F14" s="56"/>
      <c r="G14" s="56"/>
      <c r="H14" s="56"/>
      <c r="I14" s="56"/>
      <c r="J14" s="56"/>
      <c r="K14" s="56"/>
      <c r="L14" s="56"/>
    </row>
    <row r="15" spans="1:12" ht="22" customHeight="1" x14ac:dyDescent="0.3">
      <c r="A15" s="33" cm="1">
        <f t="array" ref="A15">IFERROR(INDEX(Control!$C$4:$C$32,SMALL(IF(Control!$B$4:$B$32="Sí",ROW(Control!$B$4:$B$32)),4)-3)-INDEX(Control!$D$4:$D$32,SMALL(IF(Control!$B$4:$B$32="Sí",ROW(Control!$B$4:$B$32)),4)-3)+INDEX(Control!$E$4:$E$32,SMALL(IF(Control!$B$4:$B$32="Sí",ROW(Control!$B$4:$B$32)),4)-3)-SUM(INDEX(Control!$F$4:K$32,SMALL(IF(Control!$B$4:$B$32="Sí",ROW(Control!$B$4:$B$32)),4)-3,0)),"")</f>
        <v>0</v>
      </c>
      <c r="B15" s="57" t="str" cm="1">
        <f t="array" ref="B15">IFERROR(INDEX(Control!$A$4:$A$32,SMALL(IF(Control!$B$4:$B$32="Sí",ROW(Control!$B$4:$B$32)),4)-3)&amp;IF(INDEX(Configuración!$C$10:$C$38,SMALL(IF(Control!$B$4:$B$32="Sí",ROW(Control!$B$4:$B$32)),4)-3)="Sí"," (solo para Enseñanzas Profesionales)",""),"")</f>
        <v>CANTO (solo para Enseñanzas Profesionales)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</row>
    <row r="16" spans="1:12" ht="22" customHeight="1" x14ac:dyDescent="0.3">
      <c r="A16" s="32" cm="1">
        <f t="array" ref="A16">IFERROR(INDEX(Control!$C$4:$C$32,SMALL(IF(Control!$B$4:$B$32="Sí",ROW(Control!$B$4:$B$32)),5)-3)-INDEX(Control!$D$4:$D$32,SMALL(IF(Control!$B$4:$B$32="Sí",ROW(Control!$B$4:$B$32)),5)-3)+INDEX(Control!$E$4:$E$32,SMALL(IF(Control!$B$4:$B$32="Sí",ROW(Control!$B$4:$B$32)),5)-3)-SUM(INDEX(Control!$F$4:K$32,SMALL(IF(Control!$B$4:$B$32="Sí",ROW(Control!$B$4:$B$32)),5)-3,0)),"")</f>
        <v>0</v>
      </c>
      <c r="B16" s="55" t="str" cm="1">
        <f t="array" ref="B16">IFERROR(INDEX(Control!$A$4:$A$32,SMALL(IF(Control!$B$4:$B$32="Sí",ROW(Control!$B$4:$B$32)),5)-3)&amp;IF(INDEX(Configuración!$C$10:$C$38,SMALL(IF(Control!$B$4:$B$32="Sí",ROW(Control!$B$4:$B$32)),5)-3)="Sí"," (solo para Enseñanzas Profesionales)",""),"")</f>
        <v>CANTO VALENCIANO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</row>
    <row r="17" spans="1:12" ht="22" customHeight="1" x14ac:dyDescent="0.3">
      <c r="A17" s="33" cm="1">
        <f t="array" ref="A17">IFERROR(INDEX(Control!$C$4:$C$32,SMALL(IF(Control!$B$4:$B$32="Sí",ROW(Control!$B$4:$B$32)),6)-3)-INDEX(Control!$D$4:$D$32,SMALL(IF(Control!$B$4:$B$32="Sí",ROW(Control!$B$4:$B$32)),6)-3)+INDEX(Control!$E$4:$E$32,SMALL(IF(Control!$B$4:$B$32="Sí",ROW(Control!$B$4:$B$32)),6)-3)-SUM(INDEX(Control!$F$4:K$32,SMALL(IF(Control!$B$4:$B$32="Sí",ROW(Control!$B$4:$B$32)),6)-3,0)),"")</f>
        <v>0</v>
      </c>
      <c r="B17" s="57" t="str" cm="1">
        <f t="array" ref="B17">IFERROR(INDEX(Control!$A$4:$A$32,SMALL(IF(Control!$B$4:$B$32="Sí",ROW(Control!$B$4:$B$32)),6)-3)&amp;IF(INDEX(Configuración!$C$10:$C$38,SMALL(IF(Control!$B$4:$B$32="Sí",ROW(Control!$B$4:$B$32)),6)-3)="Sí"," (solo para Enseñanzas Profesionales)",""),"")</f>
        <v>CLARINETE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</row>
    <row r="18" spans="1:12" ht="22" customHeight="1" x14ac:dyDescent="0.3">
      <c r="A18" s="32" cm="1">
        <f t="array" ref="A18">IFERROR(INDEX(Control!$C$4:$C$32,SMALL(IF(Control!$B$4:$B$32="Sí",ROW(Control!$B$4:$B$32)),7)-3)-INDEX(Control!$D$4:$D$32,SMALL(IF(Control!$B$4:$B$32="Sí",ROW(Control!$B$4:$B$32)),7)-3)+INDEX(Control!$E$4:$E$32,SMALL(IF(Control!$B$4:$B$32="Sí",ROW(Control!$B$4:$B$32)),7)-3)-SUM(INDEX(Control!$F$4:K$32,SMALL(IF(Control!$B$4:$B$32="Sí",ROW(Control!$B$4:$B$32)),7)-3,0)),"")</f>
        <v>0</v>
      </c>
      <c r="B18" s="55" t="str" cm="1">
        <f t="array" ref="B18">IFERROR(INDEX(Control!$A$4:$A$32,SMALL(IF(Control!$B$4:$B$32="Sí",ROW(Control!$B$4:$B$32)),7)-3)&amp;IF(INDEX(Configuración!$C$10:$C$38,SMALL(IF(Control!$B$4:$B$32="Sí",ROW(Control!$B$4:$B$32)),7)-3)="Sí"," (solo para Enseñanzas Profesionales)",""),"")</f>
        <v>CLAVECÍN</v>
      </c>
      <c r="C18" s="56"/>
      <c r="D18" s="56"/>
      <c r="E18" s="56"/>
      <c r="F18" s="56"/>
      <c r="G18" s="56"/>
      <c r="H18" s="56"/>
      <c r="I18" s="56"/>
      <c r="J18" s="56"/>
      <c r="K18" s="56"/>
      <c r="L18" s="56"/>
    </row>
    <row r="19" spans="1:12" ht="22" customHeight="1" x14ac:dyDescent="0.3">
      <c r="A19" s="33" cm="1">
        <f t="array" ref="A19">IFERROR(INDEX(Control!$C$4:$C$32,SMALL(IF(Control!$B$4:$B$32="Sí",ROW(Control!$B$4:$B$32)),8)-3)-INDEX(Control!$D$4:$D$32,SMALL(IF(Control!$B$4:$B$32="Sí",ROW(Control!$B$4:$B$32)),8)-3)+INDEX(Control!$E$4:$E$32,SMALL(IF(Control!$B$4:$B$32="Sí",ROW(Control!$B$4:$B$32)),8)-3)-SUM(INDEX(Control!$F$4:K$32,SMALL(IF(Control!$B$4:$B$32="Sí",ROW(Control!$B$4:$B$32)),8)-3,0)),"")</f>
        <v>0</v>
      </c>
      <c r="B19" s="57" t="str" cm="1">
        <f t="array" ref="B19">IFERROR(INDEX(Control!$A$4:$A$32,SMALL(IF(Control!$B$4:$B$32="Sí",ROW(Control!$B$4:$B$32)),8)-3)&amp;IF(INDEX(Configuración!$C$10:$C$38,SMALL(IF(Control!$B$4:$B$32="Sí",ROW(Control!$B$4:$B$32)),8)-3)="Sí"," (solo para Enseñanzas Profesionales)",""),"")</f>
        <v>CONTRABAJO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</row>
    <row r="20" spans="1:12" ht="22" customHeight="1" x14ac:dyDescent="0.3">
      <c r="A20" s="32" cm="1">
        <f t="array" ref="A20">IFERROR(INDEX(Control!$C$4:$C$32,SMALL(IF(Control!$B$4:$B$32="Sí",ROW(Control!$B$4:$B$32)),9)-3)-INDEX(Control!$D$4:$D$32,SMALL(IF(Control!$B$4:$B$32="Sí",ROW(Control!$B$4:$B$32)),9)-3)+INDEX(Control!$E$4:$E$32,SMALL(IF(Control!$B$4:$B$32="Sí",ROW(Control!$B$4:$B$32)),9)-3)-SUM(INDEX(Control!$F$4:K$32,SMALL(IF(Control!$B$4:$B$32="Sí",ROW(Control!$B$4:$B$32)),9)-3,0)),"")</f>
        <v>0</v>
      </c>
      <c r="B20" s="55" t="str" cm="1">
        <f t="array" ref="B20">IFERROR(INDEX(Control!$A$4:$A$32,SMALL(IF(Control!$B$4:$B$32="Sí",ROW(Control!$B$4:$B$32)),9)-3)&amp;IF(INDEX(Configuración!$C$10:$C$38,SMALL(IF(Control!$B$4:$B$32="Sí",ROW(Control!$B$4:$B$32)),9)-3)="Sí"," (solo para Enseñanzas Profesionales)",""),"")</f>
        <v>DULZAINA</v>
      </c>
      <c r="C20" s="56"/>
      <c r="D20" s="56"/>
      <c r="E20" s="56"/>
      <c r="F20" s="56"/>
      <c r="G20" s="56"/>
      <c r="H20" s="56"/>
      <c r="I20" s="56"/>
      <c r="J20" s="56"/>
      <c r="K20" s="56"/>
      <c r="L20" s="56"/>
    </row>
    <row r="21" spans="1:12" ht="22" customHeight="1" x14ac:dyDescent="0.3">
      <c r="A21" s="33" cm="1">
        <f t="array" ref="A21">IFERROR(INDEX(Control!$C$4:$C$32,SMALL(IF(Control!$B$4:$B$32="Sí",ROW(Control!$B$4:$B$32)),10)-3)-INDEX(Control!$D$4:$D$32,SMALL(IF(Control!$B$4:$B$32="Sí",ROW(Control!$B$4:$B$32)),10)-3)+INDEX(Control!$E$4:$E$32,SMALL(IF(Control!$B$4:$B$32="Sí",ROW(Control!$B$4:$B$32)),10)-3)-SUM(INDEX(Control!$F$4:K$32,SMALL(IF(Control!$B$4:$B$32="Sí",ROW(Control!$B$4:$B$32)),10)-3,0)),"")</f>
        <v>0</v>
      </c>
      <c r="B21" s="57" t="str" cm="1">
        <f t="array" ref="B21">IFERROR(INDEX(Control!$A$4:$A$32,SMALL(IF(Control!$B$4:$B$32="Sí",ROW(Control!$B$4:$B$32)),10)-3)&amp;IF(INDEX(Configuración!$C$10:$C$38,SMALL(IF(Control!$B$4:$B$32="Sí",ROW(Control!$B$4:$B$32)),10)-3)="Sí"," (solo para Enseñanzas Profesionales)",""),"")</f>
        <v>FAGOT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</row>
    <row r="22" spans="1:12" ht="22" customHeight="1" x14ac:dyDescent="0.3">
      <c r="A22" s="32" cm="1">
        <f t="array" ref="A22">IFERROR(INDEX(Control!$C$4:$C$32,SMALL(IF(Control!$B$4:$B$32="Sí",ROW(Control!$B$4:$B$32)),11)-3)-INDEX(Control!$D$4:$D$32,SMALL(IF(Control!$B$4:$B$32="Sí",ROW(Control!$B$4:$B$32)),11)-3)+INDEX(Control!$E$4:$E$32,SMALL(IF(Control!$B$4:$B$32="Sí",ROW(Control!$B$4:$B$32)),11)-3)-SUM(INDEX(Control!$F$4:K$32,SMALL(IF(Control!$B$4:$B$32="Sí",ROW(Control!$B$4:$B$32)),11)-3,0)),"")</f>
        <v>0</v>
      </c>
      <c r="B22" s="55" t="str" cm="1">
        <f t="array" ref="B22">IFERROR(INDEX(Control!$A$4:$A$32,SMALL(IF(Control!$B$4:$B$32="Sí",ROW(Control!$B$4:$B$32)),11)-3)&amp;IF(INDEX(Configuración!$C$10:$C$38,SMALL(IF(Control!$B$4:$B$32="Sí",ROW(Control!$B$4:$B$32)),11)-3)="Sí"," (solo para Enseñanzas Profesionales)",""),"")</f>
        <v>FLAUTA</v>
      </c>
      <c r="C22" s="56"/>
      <c r="D22" s="56"/>
      <c r="E22" s="56"/>
      <c r="F22" s="56"/>
      <c r="G22" s="56"/>
      <c r="H22" s="56"/>
      <c r="I22" s="56"/>
      <c r="J22" s="56"/>
      <c r="K22" s="56"/>
      <c r="L22" s="56"/>
    </row>
    <row r="23" spans="1:12" ht="22" customHeight="1" x14ac:dyDescent="0.3">
      <c r="A23" s="33" cm="1">
        <f t="array" ref="A23">IFERROR(INDEX(Control!$C$4:$C$32,SMALL(IF(Control!$B$4:$B$32="Sí",ROW(Control!$B$4:$B$32)),12)-3)-INDEX(Control!$D$4:$D$32,SMALL(IF(Control!$B$4:$B$32="Sí",ROW(Control!$B$4:$B$32)),12)-3)+INDEX(Control!$E$4:$E$32,SMALL(IF(Control!$B$4:$B$32="Sí",ROW(Control!$B$4:$B$32)),12)-3)-SUM(INDEX(Control!$F$4:K$32,SMALL(IF(Control!$B$4:$B$32="Sí",ROW(Control!$B$4:$B$32)),12)-3,0)),"")</f>
        <v>0</v>
      </c>
      <c r="B23" s="57" t="str" cm="1">
        <f t="array" ref="B23">IFERROR(INDEX(Control!$A$4:$A$32,SMALL(IF(Control!$B$4:$B$32="Sí",ROW(Control!$B$4:$B$32)),12)-3)&amp;IF(INDEX(Configuración!$C$10:$C$38,SMALL(IF(Control!$B$4:$B$32="Sí",ROW(Control!$B$4:$B$32)),12)-3)="Sí"," (solo para Enseñanzas Profesionales)",""),"")</f>
        <v>FLAUTA DE PICO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</row>
    <row r="24" spans="1:12" ht="22" customHeight="1" x14ac:dyDescent="0.3">
      <c r="A24" s="32" cm="1">
        <f t="array" ref="A24">IFERROR(INDEX(Control!$C$4:$C$32,SMALL(IF(Control!$B$4:$B$32="Sí",ROW(Control!$B$4:$B$32)),13)-3)-INDEX(Control!$D$4:$D$32,SMALL(IF(Control!$B$4:$B$32="Sí",ROW(Control!$B$4:$B$32)),13)-3)+INDEX(Control!$E$4:$E$32,SMALL(IF(Control!$B$4:$B$32="Sí",ROW(Control!$B$4:$B$32)),13)-3)-SUM(INDEX(Control!$F$4:K$32,SMALL(IF(Control!$B$4:$B$32="Sí",ROW(Control!$B$4:$B$32)),13)-3,0)),"")</f>
        <v>0</v>
      </c>
      <c r="B24" s="55" t="str" cm="1">
        <f t="array" ref="B24">IFERROR(INDEX(Control!$A$4:$A$32,SMALL(IF(Control!$B$4:$B$32="Sí",ROW(Control!$B$4:$B$32)),13)-3)&amp;IF(INDEX(Configuración!$C$10:$C$38,SMALL(IF(Control!$B$4:$B$32="Sí",ROW(Control!$B$4:$B$32)),13)-3)="Sí"," (solo para Enseñanzas Profesionales)",""),"")</f>
        <v>GUITARRA</v>
      </c>
      <c r="C24" s="56"/>
      <c r="D24" s="56"/>
      <c r="E24" s="56"/>
      <c r="F24" s="56"/>
      <c r="G24" s="56"/>
      <c r="H24" s="56"/>
      <c r="I24" s="56"/>
      <c r="J24" s="56"/>
      <c r="K24" s="56"/>
      <c r="L24" s="56"/>
    </row>
    <row r="25" spans="1:12" ht="22" customHeight="1" x14ac:dyDescent="0.3">
      <c r="A25" s="33" cm="1">
        <f t="array" ref="A25">IFERROR(INDEX(Control!$C$4:$C$32,SMALL(IF(Control!$B$4:$B$32="Sí",ROW(Control!$B$4:$B$32)),14)-3)-INDEX(Control!$D$4:$D$32,SMALL(IF(Control!$B$4:$B$32="Sí",ROW(Control!$B$4:$B$32)),14)-3)+INDEX(Control!$E$4:$E$32,SMALL(IF(Control!$B$4:$B$32="Sí",ROW(Control!$B$4:$B$32)),14)-3)-SUM(INDEX(Control!$F$4:K$32,SMALL(IF(Control!$B$4:$B$32="Sí",ROW(Control!$B$4:$B$32)),14)-3,0)),"")</f>
        <v>0</v>
      </c>
      <c r="B25" s="57" t="str" cm="1">
        <f t="array" ref="B25">IFERROR(INDEX(Control!$A$4:$A$32,SMALL(IF(Control!$B$4:$B$32="Sí",ROW(Control!$B$4:$B$32)),14)-3)&amp;IF(INDEX(Configuración!$C$10:$C$38,SMALL(IF(Control!$B$4:$B$32="Sí",ROW(Control!$B$4:$B$32)),14)-3)="Sí"," (solo para Enseñanzas Profesionales)",""),"")</f>
        <v>GUITARRA ELÉCTRICA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</row>
    <row r="26" spans="1:12" ht="22" customHeight="1" x14ac:dyDescent="0.3">
      <c r="A26" s="32" cm="1">
        <f t="array" ref="A26">IFERROR(INDEX(Control!$C$4:$C$32,SMALL(IF(Control!$B$4:$B$32="Sí",ROW(Control!$B$4:$B$32)),15)-3)-INDEX(Control!$D$4:$D$32,SMALL(IF(Control!$B$4:$B$32="Sí",ROW(Control!$B$4:$B$32)),15)-3)+INDEX(Control!$E$4:$E$32,SMALL(IF(Control!$B$4:$B$32="Sí",ROW(Control!$B$4:$B$32)),15)-3)-SUM(INDEX(Control!$F$4:K$32,SMALL(IF(Control!$B$4:$B$32="Sí",ROW(Control!$B$4:$B$32)),15)-3,0)),"")</f>
        <v>0</v>
      </c>
      <c r="B26" s="55" t="str" cm="1">
        <f t="array" ref="B26">IFERROR(INDEX(Control!$A$4:$A$32,SMALL(IF(Control!$B$4:$B$32="Sí",ROW(Control!$B$4:$B$32)),15)-3)&amp;IF(INDEX(Configuración!$C$10:$C$38,SMALL(IF(Control!$B$4:$B$32="Sí",ROW(Control!$B$4:$B$32)),15)-3)="Sí"," (solo para Enseñanzas Profesionales)",""),"")</f>
        <v>INSTRUMENTOS DE CUERDA PULSADA DEL RENACIMIENTO Y BARROCO</v>
      </c>
      <c r="C26" s="56"/>
      <c r="D26" s="56"/>
      <c r="E26" s="56"/>
      <c r="F26" s="56"/>
      <c r="G26" s="56"/>
      <c r="H26" s="56"/>
      <c r="I26" s="56"/>
      <c r="J26" s="56"/>
      <c r="K26" s="56"/>
      <c r="L26" s="56"/>
    </row>
    <row r="27" spans="1:12" ht="22" customHeight="1" x14ac:dyDescent="0.3">
      <c r="A27" s="33" cm="1">
        <f t="array" ref="A27">IFERROR(INDEX(Control!$C$4:$C$32,SMALL(IF(Control!$B$4:$B$32="Sí",ROW(Control!$B$4:$B$32)),16)-3)-INDEX(Control!$D$4:$D$32,SMALL(IF(Control!$B$4:$B$32="Sí",ROW(Control!$B$4:$B$32)),16)-3)+INDEX(Control!$E$4:$E$32,SMALL(IF(Control!$B$4:$B$32="Sí",ROW(Control!$B$4:$B$32)),16)-3)-SUM(INDEX(Control!$F$4:K$32,SMALL(IF(Control!$B$4:$B$32="Sí",ROW(Control!$B$4:$B$32)),16)-3,0)),"")</f>
        <v>0</v>
      </c>
      <c r="B27" s="57" t="str" cm="1">
        <f t="array" ref="B27">IFERROR(INDEX(Control!$A$4:$A$32,SMALL(IF(Control!$B$4:$B$32="Sí",ROW(Control!$B$4:$B$32)),16)-3)&amp;IF(INDEX(Configuración!$C$10:$C$38,SMALL(IF(Control!$B$4:$B$32="Sí",ROW(Control!$B$4:$B$32)),16)-3)="Sí"," (solo para Enseñanzas Profesionales)",""),"")</f>
        <v>INSTRUMENTOS DE PLECTRO</v>
      </c>
      <c r="C27" s="58"/>
      <c r="D27" s="58"/>
      <c r="E27" s="58"/>
      <c r="F27" s="58"/>
      <c r="G27" s="58"/>
      <c r="H27" s="58"/>
      <c r="I27" s="58"/>
      <c r="J27" s="58"/>
      <c r="K27" s="58"/>
      <c r="L27" s="58"/>
    </row>
    <row r="28" spans="1:12" ht="22" customHeight="1" x14ac:dyDescent="0.3">
      <c r="A28" s="32" cm="1">
        <f t="array" ref="A28">IFERROR(INDEX(Control!$C$4:$C$32,SMALL(IF(Control!$B$4:$B$32="Sí",ROW(Control!$B$4:$B$32)),17)-3)-INDEX(Control!$D$4:$D$32,SMALL(IF(Control!$B$4:$B$32="Sí",ROW(Control!$B$4:$B$32)),17)-3)+INDEX(Control!$E$4:$E$32,SMALL(IF(Control!$B$4:$B$32="Sí",ROW(Control!$B$4:$B$32)),17)-3)-SUM(INDEX(Control!$F$4:K$32,SMALL(IF(Control!$B$4:$B$32="Sí",ROW(Control!$B$4:$B$32)),17)-3,0)),"")</f>
        <v>0</v>
      </c>
      <c r="B28" s="55" t="str" cm="1">
        <f t="array" ref="B28">IFERROR(INDEX(Control!$A$4:$A$32,SMALL(IF(Control!$B$4:$B$32="Sí",ROW(Control!$B$4:$B$32)),17)-3)&amp;IF(INDEX(Configuración!$C$10:$C$38,SMALL(IF(Control!$B$4:$B$32="Sí",ROW(Control!$B$4:$B$32)),17)-3)="Sí"," (solo para Enseñanzas Profesionales)",""),"")</f>
        <v>OBOE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</row>
    <row r="29" spans="1:12" ht="22" customHeight="1" x14ac:dyDescent="0.3">
      <c r="A29" s="33" cm="1">
        <f t="array" ref="A29">IFERROR(INDEX(Control!$C$4:$C$32,SMALL(IF(Control!$B$4:$B$32="Sí",ROW(Control!$B$4:$B$32)),18)-3)-INDEX(Control!$D$4:$D$32,SMALL(IF(Control!$B$4:$B$32="Sí",ROW(Control!$B$4:$B$32)),18)-3)+INDEX(Control!$E$4:$E$32,SMALL(IF(Control!$B$4:$B$32="Sí",ROW(Control!$B$4:$B$32)),18)-3)-SUM(INDEX(Control!$F$4:K$32,SMALL(IF(Control!$B$4:$B$32="Sí",ROW(Control!$B$4:$B$32)),18)-3,0)),"")</f>
        <v>0</v>
      </c>
      <c r="B29" s="57" t="str" cm="1">
        <f t="array" ref="B29">IFERROR(INDEX(Control!$A$4:$A$32,SMALL(IF(Control!$B$4:$B$32="Sí",ROW(Control!$B$4:$B$32)),18)-3)&amp;IF(INDEX(Configuración!$C$10:$C$38,SMALL(IF(Control!$B$4:$B$32="Sí",ROW(Control!$B$4:$B$32)),18)-3)="Sí"," (solo para Enseñanzas Profesionales)",""),"")</f>
        <v>ÓRGANO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</row>
    <row r="30" spans="1:12" ht="22" customHeight="1" x14ac:dyDescent="0.3">
      <c r="A30" s="32" cm="1">
        <f t="array" ref="A30">IFERROR(INDEX(Control!$C$4:$C$32,SMALL(IF(Control!$B$4:$B$32="Sí",ROW(Control!$B$4:$B$32)),19)-3)-INDEX(Control!$D$4:$D$32,SMALL(IF(Control!$B$4:$B$32="Sí",ROW(Control!$B$4:$B$32)),19)-3)+INDEX(Control!$E$4:$E$32,SMALL(IF(Control!$B$4:$B$32="Sí",ROW(Control!$B$4:$B$32)),19)-3)-SUM(INDEX(Control!$F$4:K$32,SMALL(IF(Control!$B$4:$B$32="Sí",ROW(Control!$B$4:$B$32)),19)-3,0)),"")</f>
        <v>0</v>
      </c>
      <c r="B30" s="55" t="str" cm="1">
        <f t="array" ref="B30">IFERROR(INDEX(Control!$A$4:$A$32,SMALL(IF(Control!$B$4:$B$32="Sí",ROW(Control!$B$4:$B$32)),19)-3)&amp;IF(INDEX(Configuración!$C$10:$C$38,SMALL(IF(Control!$B$4:$B$32="Sí",ROW(Control!$B$4:$B$32)),19)-3)="Sí"," (solo para Enseñanzas Profesionales)",""),"")</f>
        <v>PERCUSIÓN</v>
      </c>
      <c r="C30" s="56"/>
      <c r="D30" s="56"/>
      <c r="E30" s="56"/>
      <c r="F30" s="56"/>
      <c r="G30" s="56"/>
      <c r="H30" s="56"/>
      <c r="I30" s="56"/>
      <c r="J30" s="56"/>
      <c r="K30" s="56"/>
      <c r="L30" s="56"/>
    </row>
    <row r="31" spans="1:12" ht="22" customHeight="1" x14ac:dyDescent="0.3">
      <c r="A31" s="33" cm="1">
        <f t="array" ref="A31">IFERROR(INDEX(Control!$C$4:$C$32,SMALL(IF(Control!$B$4:$B$32="Sí",ROW(Control!$B$4:$B$32)),20)-3)-INDEX(Control!$D$4:$D$32,SMALL(IF(Control!$B$4:$B$32="Sí",ROW(Control!$B$4:$B$32)),20)-3)+INDEX(Control!$E$4:$E$32,SMALL(IF(Control!$B$4:$B$32="Sí",ROW(Control!$B$4:$B$32)),20)-3)-SUM(INDEX(Control!$F$4:K$32,SMALL(IF(Control!$B$4:$B$32="Sí",ROW(Control!$B$4:$B$32)),20)-3,0)),"")</f>
        <v>0</v>
      </c>
      <c r="B31" s="57" t="str" cm="1">
        <f t="array" ref="B31">IFERROR(INDEX(Control!$A$4:$A$32,SMALL(IF(Control!$B$4:$B$32="Sí",ROW(Control!$B$4:$B$32)),20)-3)&amp;IF(INDEX(Configuración!$C$10:$C$38,SMALL(IF(Control!$B$4:$B$32="Sí",ROW(Control!$B$4:$B$32)),20)-3)="Sí"," (solo para Enseñanzas Profesionales)",""),"")</f>
        <v>PIANO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</row>
    <row r="32" spans="1:12" ht="22" customHeight="1" x14ac:dyDescent="0.3">
      <c r="A32" s="32" cm="1">
        <f t="array" ref="A32">IFERROR(INDEX(Control!$C$4:$C$32,SMALL(IF(Control!$B$4:$B$32="Sí",ROW(Control!$B$4:$B$32)),21)-3)-INDEX(Control!$D$4:$D$32,SMALL(IF(Control!$B$4:$B$32="Sí",ROW(Control!$B$4:$B$32)),21)-3)+INDEX(Control!$E$4:$E$32,SMALL(IF(Control!$B$4:$B$32="Sí",ROW(Control!$B$4:$B$32)),21)-3)-SUM(INDEX(Control!$F$4:K$32,SMALL(IF(Control!$B$4:$B$32="Sí",ROW(Control!$B$4:$B$32)),21)-3,0)),"")</f>
        <v>0</v>
      </c>
      <c r="B32" s="55" t="str" cm="1">
        <f t="array" ref="B32">IFERROR(INDEX(Control!$A$4:$A$32,SMALL(IF(Control!$B$4:$B$32="Sí",ROW(Control!$B$4:$B$32)),21)-3)&amp;IF(INDEX(Configuración!$C$10:$C$38,SMALL(IF(Control!$B$4:$B$32="Sí",ROW(Control!$B$4:$B$32)),21)-3)="Sí"," (solo para Enseñanzas Profesionales)",""),"")</f>
        <v>SAXOFÓN</v>
      </c>
      <c r="C32" s="56"/>
      <c r="D32" s="56"/>
      <c r="E32" s="56"/>
      <c r="F32" s="56"/>
      <c r="G32" s="56"/>
      <c r="H32" s="56"/>
      <c r="I32" s="56"/>
      <c r="J32" s="56"/>
      <c r="K32" s="56"/>
      <c r="L32" s="56"/>
    </row>
    <row r="33" spans="1:12" ht="22" customHeight="1" x14ac:dyDescent="0.3">
      <c r="A33" s="33" cm="1">
        <f t="array" ref="A33">IFERROR(INDEX(Control!$C$4:$C$32,SMALL(IF(Control!$B$4:$B$32="Sí",ROW(Control!$B$4:$B$32)),22)-3)-INDEX(Control!$D$4:$D$32,SMALL(IF(Control!$B$4:$B$32="Sí",ROW(Control!$B$4:$B$32)),22)-3)+INDEX(Control!$E$4:$E$32,SMALL(IF(Control!$B$4:$B$32="Sí",ROW(Control!$B$4:$B$32)),22)-3)-SUM(INDEX(Control!$F$4:K$32,SMALL(IF(Control!$B$4:$B$32="Sí",ROW(Control!$B$4:$B$32)),22)-3,0)),"")</f>
        <v>0</v>
      </c>
      <c r="B33" s="57" t="str" cm="1">
        <f t="array" ref="B33">IFERROR(INDEX(Control!$A$4:$A$32,SMALL(IF(Control!$B$4:$B$32="Sí",ROW(Control!$B$4:$B$32)),22)-3)&amp;IF(INDEX(Configuración!$C$10:$C$38,SMALL(IF(Control!$B$4:$B$32="Sí",ROW(Control!$B$4:$B$32)),22)-3)="Sí"," (solo para Enseñanzas Profesionales)",""),"")</f>
        <v>TROMBÓN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</row>
    <row r="34" spans="1:12" ht="22" customHeight="1" x14ac:dyDescent="0.3">
      <c r="A34" s="32" cm="1">
        <f t="array" ref="A34">IFERROR(INDEX(Control!$C$4:$C$32,SMALL(IF(Control!$B$4:$B$32="Sí",ROW(Control!$B$4:$B$32)),23)-3)-INDEX(Control!$D$4:$D$32,SMALL(IF(Control!$B$4:$B$32="Sí",ROW(Control!$B$4:$B$32)),23)-3)+INDEX(Control!$E$4:$E$32,SMALL(IF(Control!$B$4:$B$32="Sí",ROW(Control!$B$4:$B$32)),23)-3)-SUM(INDEX(Control!$F$4:K$32,SMALL(IF(Control!$B$4:$B$32="Sí",ROW(Control!$B$4:$B$32)),23)-3,0)),"")</f>
        <v>0</v>
      </c>
      <c r="B34" s="55" t="str" cm="1">
        <f t="array" ref="B34">IFERROR(INDEX(Control!$A$4:$A$32,SMALL(IF(Control!$B$4:$B$32="Sí",ROW(Control!$B$4:$B$32)),23)-3)&amp;IF(INDEX(Configuración!$C$10:$C$38,SMALL(IF(Control!$B$4:$B$32="Sí",ROW(Control!$B$4:$B$32)),23)-3)="Sí"," (solo para Enseñanzas Profesionales)",""),"")</f>
        <v>TROMPA</v>
      </c>
      <c r="C34" s="56"/>
      <c r="D34" s="56"/>
      <c r="E34" s="56"/>
      <c r="F34" s="56"/>
      <c r="G34" s="56"/>
      <c r="H34" s="56"/>
      <c r="I34" s="56"/>
      <c r="J34" s="56"/>
      <c r="K34" s="56"/>
      <c r="L34" s="56"/>
    </row>
    <row r="35" spans="1:12" ht="22" customHeight="1" x14ac:dyDescent="0.3">
      <c r="A35" s="33" cm="1">
        <f t="array" ref="A35">IFERROR(INDEX(Control!$C$4:$C$32,SMALL(IF(Control!$B$4:$B$32="Sí",ROW(Control!$B$4:$B$32)),24)-3)-INDEX(Control!$D$4:$D$32,SMALL(IF(Control!$B$4:$B$32="Sí",ROW(Control!$B$4:$B$32)),24)-3)+INDEX(Control!$E$4:$E$32,SMALL(IF(Control!$B$4:$B$32="Sí",ROW(Control!$B$4:$B$32)),24)-3)-SUM(INDEX(Control!$F$4:K$32,SMALL(IF(Control!$B$4:$B$32="Sí",ROW(Control!$B$4:$B$32)),24)-3,0)),"")</f>
        <v>0</v>
      </c>
      <c r="B35" s="57" t="str" cm="1">
        <f t="array" ref="B35">IFERROR(INDEX(Control!$A$4:$A$32,SMALL(IF(Control!$B$4:$B$32="Sí",ROW(Control!$B$4:$B$32)),24)-3)&amp;IF(INDEX(Configuración!$C$10:$C$38,SMALL(IF(Control!$B$4:$B$32="Sí",ROW(Control!$B$4:$B$32)),24)-3)="Sí"," (solo para Enseñanzas Profesionales)",""),"")</f>
        <v>TROMPETA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</row>
    <row r="36" spans="1:12" ht="22" customHeight="1" x14ac:dyDescent="0.3">
      <c r="A36" s="32" cm="1">
        <f t="array" ref="A36">IFERROR(INDEX(Control!$C$4:$C$32,SMALL(IF(Control!$B$4:$B$32="Sí",ROW(Control!$B$4:$B$32)),25)-3)-INDEX(Control!$D$4:$D$32,SMALL(IF(Control!$B$4:$B$32="Sí",ROW(Control!$B$4:$B$32)),25)-3)+INDEX(Control!$E$4:$E$32,SMALL(IF(Control!$B$4:$B$32="Sí",ROW(Control!$B$4:$B$32)),25)-3)-SUM(INDEX(Control!$F$4:K$32,SMALL(IF(Control!$B$4:$B$32="Sí",ROW(Control!$B$4:$B$32)),25)-3,0)),"")</f>
        <v>0</v>
      </c>
      <c r="B36" s="55" t="str" cm="1">
        <f t="array" ref="B36">IFERROR(INDEX(Control!$A$4:$A$32,SMALL(IF(Control!$B$4:$B$32="Sí",ROW(Control!$B$4:$B$32)),25)-3)&amp;IF(INDEX(Configuración!$C$10:$C$38,SMALL(IF(Control!$B$4:$B$32="Sí",ROW(Control!$B$4:$B$32)),25)-3)="Sí"," (solo para Enseñanzas Profesionales)",""),"")</f>
        <v>TUBA</v>
      </c>
      <c r="C36" s="56"/>
      <c r="D36" s="56"/>
      <c r="E36" s="56"/>
      <c r="F36" s="56"/>
      <c r="G36" s="56"/>
      <c r="H36" s="56"/>
      <c r="I36" s="56"/>
      <c r="J36" s="56"/>
      <c r="K36" s="56"/>
      <c r="L36" s="56"/>
    </row>
    <row r="37" spans="1:12" ht="22" customHeight="1" x14ac:dyDescent="0.3">
      <c r="A37" s="33" cm="1">
        <f t="array" ref="A37">IFERROR(INDEX(Control!$C$4:$C$32,SMALL(IF(Control!$B$4:$B$32="Sí",ROW(Control!$B$4:$B$32)),26)-3)-INDEX(Control!$D$4:$D$32,SMALL(IF(Control!$B$4:$B$32="Sí",ROW(Control!$B$4:$B$32)),26)-3)+INDEX(Control!$E$4:$E$32,SMALL(IF(Control!$B$4:$B$32="Sí",ROW(Control!$B$4:$B$32)),26)-3)-SUM(INDEX(Control!$F$4:K$32,SMALL(IF(Control!$B$4:$B$32="Sí",ROW(Control!$B$4:$B$32)),26)-3,0)),"")</f>
        <v>0</v>
      </c>
      <c r="B37" s="57" t="str" cm="1">
        <f t="array" ref="B37">IFERROR(INDEX(Control!$A$4:$A$32,SMALL(IF(Control!$B$4:$B$32="Sí",ROW(Control!$B$4:$B$32)),26)-3)&amp;IF(INDEX(Configuración!$C$10:$C$38,SMALL(IF(Control!$B$4:$B$32="Sí",ROW(Control!$B$4:$B$32)),26)-3)="Sí"," (solo para Enseñanzas Profesionales)",""),"")</f>
        <v>VIOLA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</row>
    <row r="38" spans="1:12" ht="22" customHeight="1" x14ac:dyDescent="0.3">
      <c r="A38" s="32" cm="1">
        <f t="array" ref="A38">IFERROR(INDEX(Control!$C$4:$C$32,SMALL(IF(Control!$B$4:$B$32="Sí",ROW(Control!$B$4:$B$32)),27)-3)-INDEX(Control!$D$4:$D$32,SMALL(IF(Control!$B$4:$B$32="Sí",ROW(Control!$B$4:$B$32)),27)-3)+INDEX(Control!$E$4:$E$32,SMALL(IF(Control!$B$4:$B$32="Sí",ROW(Control!$B$4:$B$32)),27)-3)-SUM(INDEX(Control!$F$4:K$32,SMALL(IF(Control!$B$4:$B$32="Sí",ROW(Control!$B$4:$B$32)),27)-3,0)),"")</f>
        <v>0</v>
      </c>
      <c r="B38" s="55" t="str" cm="1">
        <f t="array" ref="B38">IFERROR(INDEX(Control!$A$4:$A$32,SMALL(IF(Control!$B$4:$B$32="Sí",ROW(Control!$B$4:$B$32)),27)-3)&amp;IF(INDEX(Configuración!$C$10:$C$38,SMALL(IF(Control!$B$4:$B$32="Sí",ROW(Control!$B$4:$B$32)),27)-3)="Sí"," (solo para Enseñanzas Profesionales)",""),"")</f>
        <v>VIOLA DA GAMBA</v>
      </c>
      <c r="C38" s="56"/>
      <c r="D38" s="56"/>
      <c r="E38" s="56"/>
      <c r="F38" s="56"/>
      <c r="G38" s="56"/>
      <c r="H38" s="56"/>
      <c r="I38" s="56"/>
      <c r="J38" s="56"/>
      <c r="K38" s="56"/>
      <c r="L38" s="56"/>
    </row>
    <row r="39" spans="1:12" ht="22" customHeight="1" x14ac:dyDescent="0.3">
      <c r="A39" s="33" cm="1">
        <f t="array" ref="A39">IFERROR(INDEX(Control!$C$4:$C$32,SMALL(IF(Control!$B$4:$B$32="Sí",ROW(Control!$B$4:$B$32)),28)-3)-INDEX(Control!$D$4:$D$32,SMALL(IF(Control!$B$4:$B$32="Sí",ROW(Control!$B$4:$B$32)),28)-3)+INDEX(Control!$E$4:$E$32,SMALL(IF(Control!$B$4:$B$32="Sí",ROW(Control!$B$4:$B$32)),28)-3)-SUM(INDEX(Control!$F$4:K$32,SMALL(IF(Control!$B$4:$B$32="Sí",ROW(Control!$B$4:$B$32)),28)-3,0)),"")</f>
        <v>0</v>
      </c>
      <c r="B39" s="57" t="str" cm="1">
        <f t="array" ref="B39">IFERROR(INDEX(Control!$A$4:$A$32,SMALL(IF(Control!$B$4:$B$32="Sí",ROW(Control!$B$4:$B$32)),28)-3)&amp;IF(INDEX(Configuración!$C$10:$C$38,SMALL(IF(Control!$B$4:$B$32="Sí",ROW(Control!$B$4:$B$32)),28)-3)="Sí"," (solo para Enseñanzas Profesionales)",""),"")</f>
        <v>VIOLÍN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</row>
    <row r="40" spans="1:12" ht="22" customHeight="1" x14ac:dyDescent="0.3">
      <c r="A40" s="32" cm="1">
        <f t="array" ref="A40">IFERROR(INDEX(Control!$C$4:$C$32,SMALL(IF(Control!$B$4:$B$32="Sí",ROW(Control!$B$4:$B$32)),29)-3)-INDEX(Control!$D$4:$D$32,SMALL(IF(Control!$B$4:$B$32="Sí",ROW(Control!$B$4:$B$32)),29)-3)+INDEX(Control!$E$4:$E$32,SMALL(IF(Control!$B$4:$B$32="Sí",ROW(Control!$B$4:$B$32)),29)-3)-SUM(INDEX(Control!$F$4:K$32,SMALL(IF(Control!$B$4:$B$32="Sí",ROW(Control!$B$4:$B$32)),29)-3,0)),"")</f>
        <v>0</v>
      </c>
      <c r="B40" s="55" t="str" cm="1">
        <f t="array" ref="B40">IFERROR(INDEX(Control!$A$4:$A$32,SMALL(IF(Control!$B$4:$B$32="Sí",ROW(Control!$B$4:$B$32)),29)-3)&amp;IF(INDEX(Configuración!$C$10:$C$38,SMALL(IF(Control!$B$4:$B$32="Sí",ROW(Control!$B$4:$B$32)),29)-3)="Sí"," (solo para Enseñanzas Profesionales)",""),"")</f>
        <v>VIOLONCHELO</v>
      </c>
      <c r="C40" s="56"/>
      <c r="D40" s="56"/>
      <c r="E40" s="56"/>
      <c r="F40" s="56"/>
      <c r="G40" s="56"/>
      <c r="H40" s="56"/>
      <c r="I40" s="56"/>
      <c r="J40" s="56"/>
      <c r="K40" s="56"/>
      <c r="L40" s="56"/>
    </row>
    <row r="41" spans="1:12" ht="22" customHeight="1" thickBot="1" x14ac:dyDescent="0.35">
      <c r="A41" s="43" t="str" cm="1">
        <f t="array" ref="A41">IFERROR(INDEX(Control!$C$4:$C$32,SMALL(IF(Control!$B$4:$B$32="Sí",ROW(Control!$B$4:$B$32)),30)-3)-INDEX(Control!$D$4:$D$32,SMALL(IF(Control!$B$4:$B$32="Sí",ROW(Control!$B$4:$B$32)),30)-3)+INDEX(Control!$E$4:$E$32,SMALL(IF(Control!$B$4:$B$32="Sí",ROW(Control!$B$4:$B$32)),30)-3)-SUM(INDEX(Control!$F$4:K$32,SMALL(IF(Control!$B$4:$B$32="Sí",ROW(Control!$B$4:$B$32)),30)-3,0)),"")</f>
        <v/>
      </c>
      <c r="B41" s="70" t="str" cm="1">
        <f t="array" ref="B41">IFERROR(INDEX(Control!$A$4:$A$32,SMALL(IF(Control!$B$4:$B$32="Sí",ROW(Control!$B$4:$B$32)),30)-3)&amp;IF(INDEX(Configuración!$C$10:$C$38,SMALL(IF(Control!$B$4:$B$32="Sí",ROW(Control!$B$4:$B$32)),30)-3)="Sí"," (solo para Enseñanzas Profesionales)",""),"")</f>
        <v/>
      </c>
      <c r="C41" s="71"/>
      <c r="D41" s="71"/>
      <c r="E41" s="71"/>
      <c r="F41" s="71"/>
      <c r="G41" s="71"/>
      <c r="H41" s="71"/>
      <c r="I41" s="71"/>
      <c r="J41" s="71"/>
      <c r="K41" s="71"/>
      <c r="L41" s="71"/>
    </row>
    <row r="42" spans="1:12" ht="30" customHeight="1" thickTop="1" x14ac:dyDescent="0.3">
      <c r="A42" s="44">
        <f>SUM(A12:A41)</f>
        <v>0</v>
      </c>
      <c r="B42" s="54" t="s">
        <v>188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</row>
    <row r="43" spans="1:12" ht="20" customHeight="1" x14ac:dyDescent="0.2">
      <c r="A43" s="68" t="s">
        <v>113</v>
      </c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</row>
    <row r="44" spans="1:12" ht="14" customHeight="1" x14ac:dyDescent="0.2">
      <c r="A44" s="29" t="s">
        <v>67</v>
      </c>
      <c r="B44" s="65" t="s">
        <v>41</v>
      </c>
      <c r="C44" s="65"/>
      <c r="D44" s="65"/>
      <c r="E44" s="65"/>
      <c r="F44" s="65"/>
      <c r="G44" s="29" t="s">
        <v>79</v>
      </c>
      <c r="H44" s="65" t="s">
        <v>52</v>
      </c>
      <c r="I44" s="65"/>
      <c r="J44" s="65"/>
      <c r="K44" s="65"/>
      <c r="L44" s="65"/>
    </row>
    <row r="45" spans="1:12" ht="14" customHeight="1" x14ac:dyDescent="0.2">
      <c r="A45" s="29" t="s">
        <v>68</v>
      </c>
      <c r="B45" s="65" t="s">
        <v>42</v>
      </c>
      <c r="C45" s="65"/>
      <c r="D45" s="65"/>
      <c r="E45" s="65"/>
      <c r="F45" s="65"/>
      <c r="G45" s="29" t="s">
        <v>80</v>
      </c>
      <c r="H45" s="65" t="s">
        <v>53</v>
      </c>
      <c r="I45" s="65"/>
      <c r="J45" s="65"/>
      <c r="K45" s="65"/>
      <c r="L45" s="65"/>
    </row>
    <row r="46" spans="1:12" ht="14" customHeight="1" x14ac:dyDescent="0.2">
      <c r="A46" s="29" t="s">
        <v>69</v>
      </c>
      <c r="B46" s="65" t="s">
        <v>43</v>
      </c>
      <c r="C46" s="65"/>
      <c r="D46" s="65"/>
      <c r="E46" s="65"/>
      <c r="F46" s="65"/>
      <c r="G46" s="29" t="s">
        <v>81</v>
      </c>
      <c r="H46" s="65" t="s">
        <v>54</v>
      </c>
      <c r="I46" s="65"/>
      <c r="J46" s="65"/>
      <c r="K46" s="65"/>
      <c r="L46" s="65"/>
    </row>
    <row r="47" spans="1:12" ht="14" customHeight="1" x14ac:dyDescent="0.2">
      <c r="A47" s="29" t="s">
        <v>70</v>
      </c>
      <c r="B47" s="65" t="s">
        <v>44</v>
      </c>
      <c r="C47" s="65"/>
      <c r="D47" s="65"/>
      <c r="E47" s="65"/>
      <c r="F47" s="65"/>
      <c r="G47" s="29" t="s">
        <v>82</v>
      </c>
      <c r="H47" s="65" t="s">
        <v>55</v>
      </c>
      <c r="I47" s="65"/>
      <c r="J47" s="65"/>
      <c r="K47" s="65"/>
      <c r="L47" s="65"/>
    </row>
    <row r="48" spans="1:12" ht="14" customHeight="1" x14ac:dyDescent="0.2">
      <c r="A48" s="29" t="s">
        <v>71</v>
      </c>
      <c r="B48" s="65" t="s">
        <v>45</v>
      </c>
      <c r="C48" s="65"/>
      <c r="D48" s="65"/>
      <c r="E48" s="65"/>
      <c r="F48" s="65"/>
      <c r="G48" s="29" t="s">
        <v>83</v>
      </c>
      <c r="H48" s="65" t="s">
        <v>56</v>
      </c>
      <c r="I48" s="65"/>
      <c r="J48" s="65"/>
      <c r="K48" s="65"/>
      <c r="L48" s="65"/>
    </row>
    <row r="49" spans="1:12" ht="14" customHeight="1" x14ac:dyDescent="0.2">
      <c r="A49" s="29" t="s">
        <v>72</v>
      </c>
      <c r="B49" s="65" t="s">
        <v>195</v>
      </c>
      <c r="C49" s="65"/>
      <c r="D49" s="65"/>
      <c r="E49" s="65"/>
      <c r="F49" s="65"/>
      <c r="G49" s="29" t="s">
        <v>84</v>
      </c>
      <c r="H49" s="65" t="s">
        <v>57</v>
      </c>
      <c r="I49" s="65"/>
      <c r="J49" s="65"/>
      <c r="K49" s="65"/>
      <c r="L49" s="65"/>
    </row>
    <row r="50" spans="1:12" ht="14" customHeight="1" x14ac:dyDescent="0.2">
      <c r="A50" s="28" t="s">
        <v>73</v>
      </c>
      <c r="B50" s="66" t="s">
        <v>46</v>
      </c>
      <c r="C50" s="65"/>
      <c r="D50" s="65"/>
      <c r="E50" s="65"/>
      <c r="F50" s="65"/>
      <c r="G50" s="29" t="s">
        <v>85</v>
      </c>
      <c r="H50" s="65" t="s">
        <v>58</v>
      </c>
      <c r="I50" s="65"/>
      <c r="J50" s="65"/>
      <c r="K50" s="65"/>
      <c r="L50" s="65"/>
    </row>
    <row r="51" spans="1:12" ht="14" customHeight="1" x14ac:dyDescent="0.2">
      <c r="A51" s="29" t="s">
        <v>74</v>
      </c>
      <c r="B51" s="65" t="s">
        <v>47</v>
      </c>
      <c r="C51" s="65"/>
      <c r="D51" s="65"/>
      <c r="E51" s="65"/>
      <c r="F51" s="65"/>
      <c r="G51" s="29" t="s">
        <v>86</v>
      </c>
      <c r="H51" s="65" t="s">
        <v>59</v>
      </c>
      <c r="I51" s="65"/>
      <c r="J51" s="65"/>
      <c r="K51" s="65"/>
      <c r="L51" s="65"/>
    </row>
    <row r="52" spans="1:12" ht="14" customHeight="1" x14ac:dyDescent="0.2">
      <c r="A52" s="29" t="s">
        <v>75</v>
      </c>
      <c r="B52" s="65" t="s">
        <v>48</v>
      </c>
      <c r="C52" s="65"/>
      <c r="D52" s="65"/>
      <c r="E52" s="65"/>
      <c r="F52" s="65"/>
      <c r="G52" s="29" t="s">
        <v>87</v>
      </c>
      <c r="H52" s="65" t="s">
        <v>60</v>
      </c>
      <c r="I52" s="65"/>
      <c r="J52" s="65"/>
      <c r="K52" s="65"/>
      <c r="L52" s="65"/>
    </row>
    <row r="53" spans="1:12" ht="14" customHeight="1" x14ac:dyDescent="0.2">
      <c r="A53" s="29" t="s">
        <v>76</v>
      </c>
      <c r="B53" s="65" t="s">
        <v>49</v>
      </c>
      <c r="C53" s="65"/>
      <c r="D53" s="65"/>
      <c r="E53" s="65"/>
      <c r="F53" s="65"/>
      <c r="G53" s="29" t="s">
        <v>88</v>
      </c>
      <c r="H53" s="65" t="s">
        <v>61</v>
      </c>
      <c r="I53" s="65"/>
      <c r="J53" s="65"/>
      <c r="K53" s="65"/>
      <c r="L53" s="65"/>
    </row>
    <row r="54" spans="1:12" ht="14" customHeight="1" x14ac:dyDescent="0.2">
      <c r="A54" s="29" t="s">
        <v>77</v>
      </c>
      <c r="B54" s="65" t="s">
        <v>50</v>
      </c>
      <c r="C54" s="65"/>
      <c r="D54" s="65"/>
      <c r="E54" s="65"/>
      <c r="F54" s="65"/>
      <c r="G54" s="29" t="s">
        <v>89</v>
      </c>
      <c r="H54" s="65" t="s">
        <v>62</v>
      </c>
      <c r="I54" s="65"/>
      <c r="J54" s="65"/>
      <c r="K54" s="65"/>
      <c r="L54" s="65"/>
    </row>
    <row r="55" spans="1:12" ht="14" customHeight="1" x14ac:dyDescent="0.2">
      <c r="A55" s="29" t="s">
        <v>78</v>
      </c>
      <c r="B55" s="65" t="s">
        <v>51</v>
      </c>
      <c r="C55" s="65"/>
      <c r="D55" s="65"/>
      <c r="E55" s="65"/>
      <c r="F55" s="65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16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13B01-AAF4-C64C-9EAD-7CC4AC330A2F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9" t="s">
        <v>65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spans="1:12" ht="42" customHeight="1" x14ac:dyDescent="0.4">
      <c r="A2" s="60">
        <f>Configuración!B3</f>
        <v>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1:12" ht="24" customHeight="1" x14ac:dyDescent="0.25">
      <c r="A3" s="61" t="str">
        <f>"Curso académico: "&amp;Configuración!B4</f>
        <v xml:space="preserve">Curso académico: 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34" customHeight="1" x14ac:dyDescent="0.3">
      <c r="A4" s="62" t="s">
        <v>122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ht="6" customHeight="1" x14ac:dyDescent="0.2"/>
    <row r="6" spans="1:12" ht="22" customHeight="1" thickBot="1" x14ac:dyDescent="0.25">
      <c r="A6" s="63" t="s">
        <v>66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</row>
    <row r="7" spans="1:12" ht="22" customHeight="1" thickBot="1" x14ac:dyDescent="0.25">
      <c r="A7" s="21" t="s">
        <v>67</v>
      </c>
      <c r="B7" s="21" t="s">
        <v>68</v>
      </c>
      <c r="C7" s="21" t="s">
        <v>69</v>
      </c>
      <c r="D7" s="21" t="s">
        <v>70</v>
      </c>
      <c r="E7" s="21" t="s">
        <v>71</v>
      </c>
      <c r="F7" s="21" t="s">
        <v>72</v>
      </c>
      <c r="G7" s="21" t="s">
        <v>73</v>
      </c>
      <c r="H7" s="15" t="s">
        <v>74</v>
      </c>
      <c r="I7" s="18" t="s">
        <v>75</v>
      </c>
      <c r="J7" s="18" t="s">
        <v>76</v>
      </c>
      <c r="K7" s="18" t="s">
        <v>77</v>
      </c>
      <c r="L7" s="19" t="s">
        <v>78</v>
      </c>
    </row>
    <row r="8" spans="1:12" ht="22" customHeight="1" thickBot="1" x14ac:dyDescent="0.25">
      <c r="A8" s="17" t="s">
        <v>79</v>
      </c>
      <c r="B8" s="17" t="s">
        <v>80</v>
      </c>
      <c r="C8" s="17" t="s">
        <v>81</v>
      </c>
      <c r="D8" s="17" t="s">
        <v>82</v>
      </c>
      <c r="E8" s="17" t="s">
        <v>83</v>
      </c>
      <c r="F8" s="17" t="s">
        <v>84</v>
      </c>
      <c r="G8" s="17" t="s">
        <v>85</v>
      </c>
      <c r="H8" s="17" t="s">
        <v>86</v>
      </c>
      <c r="I8" s="17" t="s">
        <v>87</v>
      </c>
      <c r="J8" s="17" t="s">
        <v>88</v>
      </c>
      <c r="K8" s="17" t="s">
        <v>89</v>
      </c>
      <c r="L8" s="20"/>
    </row>
    <row r="9" spans="1:12" ht="20" customHeight="1" x14ac:dyDescent="0.2">
      <c r="A9" s="64" t="s">
        <v>96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</row>
    <row r="10" spans="1:12" ht="6" customHeight="1" x14ac:dyDescent="0.2"/>
    <row r="11" spans="1:12" ht="26" customHeight="1" x14ac:dyDescent="0.25">
      <c r="A11" s="31" t="s">
        <v>91</v>
      </c>
      <c r="B11" s="67" t="s">
        <v>4</v>
      </c>
      <c r="C11" s="67"/>
      <c r="D11" s="67"/>
      <c r="E11" s="67"/>
      <c r="F11" s="67"/>
      <c r="G11" s="67"/>
      <c r="H11" s="67"/>
      <c r="I11" s="67"/>
      <c r="J11" s="67"/>
      <c r="K11" s="67"/>
      <c r="L11" s="67"/>
    </row>
    <row r="12" spans="1:12" ht="22" customHeight="1" x14ac:dyDescent="0.3">
      <c r="A12" s="32" cm="1">
        <f t="array" ref="A12">IFERROR(INDEX(Control!$C$4:$C$32,SMALL(IF(Control!$B$4:$B$32="Sí",ROW(Control!$B$4:$B$32)),1)-3)-INDEX(Control!$D$4:$D$32,SMALL(IF(Control!$B$4:$B$32="Sí",ROW(Control!$B$4:$B$32)),1)-3)+INDEX(Control!$E$4:$E$32,SMALL(IF(Control!$B$4:$B$32="Sí",ROW(Control!$B$4:$B$32)),1)-3)-SUM(INDEX(Control!$F$4:L$32,SMALL(IF(Control!$B$4:$B$32="Sí",ROW(Control!$B$4:$B$32)),1)-3,0)),"")</f>
        <v>0</v>
      </c>
      <c r="B12" s="55" t="str" cm="1">
        <f t="array" ref="B12">IFERROR(INDEX(Control!$A$4:$A$32,SMALL(IF(Control!$B$4:$B$32="Sí",ROW(Control!$B$4:$B$32)),1)-3)&amp;IF(INDEX(Configuración!$C$10:$C$38,SMALL(IF(Control!$B$4:$B$32="Sí",ROW(Control!$B$4:$B$32)),1)-3)="Sí"," (solo para Enseñanzas Profesionales)",""),"")</f>
        <v>ACORDEÓN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</row>
    <row r="13" spans="1:12" ht="22" customHeight="1" x14ac:dyDescent="0.3">
      <c r="A13" s="33" cm="1">
        <f t="array" ref="A13">IFERROR(INDEX(Control!$C$4:$C$32,SMALL(IF(Control!$B$4:$B$32="Sí",ROW(Control!$B$4:$B$32)),2)-3)-INDEX(Control!$D$4:$D$32,SMALL(IF(Control!$B$4:$B$32="Sí",ROW(Control!$B$4:$B$32)),2)-3)+INDEX(Control!$E$4:$E$32,SMALL(IF(Control!$B$4:$B$32="Sí",ROW(Control!$B$4:$B$32)),2)-3)-SUM(INDEX(Control!$F$4:L$32,SMALL(IF(Control!$B$4:$B$32="Sí",ROW(Control!$B$4:$B$32)),2)-3,0)),"")</f>
        <v>0</v>
      </c>
      <c r="B13" s="57" t="str" cm="1">
        <f t="array" ref="B13">IFERROR(INDEX(Control!$A$4:$A$32,SMALL(IF(Control!$B$4:$B$32="Sí",ROW(Control!$B$4:$B$32)),2)-3)&amp;IF(INDEX(Configuración!$C$10:$C$38,SMALL(IF(Control!$B$4:$B$32="Sí",ROW(Control!$B$4:$B$32)),2)-3)="Sí"," (solo para Enseñanzas Profesionales)",""),"")</f>
        <v>ARPA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</row>
    <row r="14" spans="1:12" ht="22" customHeight="1" x14ac:dyDescent="0.3">
      <c r="A14" s="32" cm="1">
        <f t="array" ref="A14">IFERROR(INDEX(Control!$C$4:$C$32,SMALL(IF(Control!$B$4:$B$32="Sí",ROW(Control!$B$4:$B$32)),3)-3)-INDEX(Control!$D$4:$D$32,SMALL(IF(Control!$B$4:$B$32="Sí",ROW(Control!$B$4:$B$32)),3)-3)+INDEX(Control!$E$4:$E$32,SMALL(IF(Control!$B$4:$B$32="Sí",ROW(Control!$B$4:$B$32)),3)-3)-SUM(INDEX(Control!$F$4:L$32,SMALL(IF(Control!$B$4:$B$32="Sí",ROW(Control!$B$4:$B$32)),3)-3,0)),"")</f>
        <v>0</v>
      </c>
      <c r="B14" s="55" t="str" cm="1">
        <f t="array" ref="B14">IFERROR(INDEX(Control!$A$4:$A$32,SMALL(IF(Control!$B$4:$B$32="Sí",ROW(Control!$B$4:$B$32)),3)-3)&amp;IF(INDEX(Configuración!$C$10:$C$38,SMALL(IF(Control!$B$4:$B$32="Sí",ROW(Control!$B$4:$B$32)),3)-3)="Sí"," (solo para Enseñanzas Profesionales)",""),"")</f>
        <v>BAJO ELÉCTRICO</v>
      </c>
      <c r="C14" s="56"/>
      <c r="D14" s="56"/>
      <c r="E14" s="56"/>
      <c r="F14" s="56"/>
      <c r="G14" s="56"/>
      <c r="H14" s="56"/>
      <c r="I14" s="56"/>
      <c r="J14" s="56"/>
      <c r="K14" s="56"/>
      <c r="L14" s="56"/>
    </row>
    <row r="15" spans="1:12" ht="22" customHeight="1" x14ac:dyDescent="0.3">
      <c r="A15" s="33" cm="1">
        <f t="array" ref="A15">IFERROR(INDEX(Control!$C$4:$C$32,SMALL(IF(Control!$B$4:$B$32="Sí",ROW(Control!$B$4:$B$32)),4)-3)-INDEX(Control!$D$4:$D$32,SMALL(IF(Control!$B$4:$B$32="Sí",ROW(Control!$B$4:$B$32)),4)-3)+INDEX(Control!$E$4:$E$32,SMALL(IF(Control!$B$4:$B$32="Sí",ROW(Control!$B$4:$B$32)),4)-3)-SUM(INDEX(Control!$F$4:L$32,SMALL(IF(Control!$B$4:$B$32="Sí",ROW(Control!$B$4:$B$32)),4)-3,0)),"")</f>
        <v>0</v>
      </c>
      <c r="B15" s="57" t="str" cm="1">
        <f t="array" ref="B15">IFERROR(INDEX(Control!$A$4:$A$32,SMALL(IF(Control!$B$4:$B$32="Sí",ROW(Control!$B$4:$B$32)),4)-3)&amp;IF(INDEX(Configuración!$C$10:$C$38,SMALL(IF(Control!$B$4:$B$32="Sí",ROW(Control!$B$4:$B$32)),4)-3)="Sí"," (solo para Enseñanzas Profesionales)",""),"")</f>
        <v>CANTO (solo para Enseñanzas Profesionales)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</row>
    <row r="16" spans="1:12" ht="22" customHeight="1" x14ac:dyDescent="0.3">
      <c r="A16" s="32" cm="1">
        <f t="array" ref="A16">IFERROR(INDEX(Control!$C$4:$C$32,SMALL(IF(Control!$B$4:$B$32="Sí",ROW(Control!$B$4:$B$32)),5)-3)-INDEX(Control!$D$4:$D$32,SMALL(IF(Control!$B$4:$B$32="Sí",ROW(Control!$B$4:$B$32)),5)-3)+INDEX(Control!$E$4:$E$32,SMALL(IF(Control!$B$4:$B$32="Sí",ROW(Control!$B$4:$B$32)),5)-3)-SUM(INDEX(Control!$F$4:L$32,SMALL(IF(Control!$B$4:$B$32="Sí",ROW(Control!$B$4:$B$32)),5)-3,0)),"")</f>
        <v>0</v>
      </c>
      <c r="B16" s="55" t="str" cm="1">
        <f t="array" ref="B16">IFERROR(INDEX(Control!$A$4:$A$32,SMALL(IF(Control!$B$4:$B$32="Sí",ROW(Control!$B$4:$B$32)),5)-3)&amp;IF(INDEX(Configuración!$C$10:$C$38,SMALL(IF(Control!$B$4:$B$32="Sí",ROW(Control!$B$4:$B$32)),5)-3)="Sí"," (solo para Enseñanzas Profesionales)",""),"")</f>
        <v>CANTO VALENCIANO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</row>
    <row r="17" spans="1:12" ht="22" customHeight="1" x14ac:dyDescent="0.3">
      <c r="A17" s="33" cm="1">
        <f t="array" ref="A17">IFERROR(INDEX(Control!$C$4:$C$32,SMALL(IF(Control!$B$4:$B$32="Sí",ROW(Control!$B$4:$B$32)),6)-3)-INDEX(Control!$D$4:$D$32,SMALL(IF(Control!$B$4:$B$32="Sí",ROW(Control!$B$4:$B$32)),6)-3)+INDEX(Control!$E$4:$E$32,SMALL(IF(Control!$B$4:$B$32="Sí",ROW(Control!$B$4:$B$32)),6)-3)-SUM(INDEX(Control!$F$4:L$32,SMALL(IF(Control!$B$4:$B$32="Sí",ROW(Control!$B$4:$B$32)),6)-3,0)),"")</f>
        <v>0</v>
      </c>
      <c r="B17" s="57" t="str" cm="1">
        <f t="array" ref="B17">IFERROR(INDEX(Control!$A$4:$A$32,SMALL(IF(Control!$B$4:$B$32="Sí",ROW(Control!$B$4:$B$32)),6)-3)&amp;IF(INDEX(Configuración!$C$10:$C$38,SMALL(IF(Control!$B$4:$B$32="Sí",ROW(Control!$B$4:$B$32)),6)-3)="Sí"," (solo para Enseñanzas Profesionales)",""),"")</f>
        <v>CLARINETE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</row>
    <row r="18" spans="1:12" ht="22" customHeight="1" x14ac:dyDescent="0.3">
      <c r="A18" s="32" cm="1">
        <f t="array" ref="A18">IFERROR(INDEX(Control!$C$4:$C$32,SMALL(IF(Control!$B$4:$B$32="Sí",ROW(Control!$B$4:$B$32)),7)-3)-INDEX(Control!$D$4:$D$32,SMALL(IF(Control!$B$4:$B$32="Sí",ROW(Control!$B$4:$B$32)),7)-3)+INDEX(Control!$E$4:$E$32,SMALL(IF(Control!$B$4:$B$32="Sí",ROW(Control!$B$4:$B$32)),7)-3)-SUM(INDEX(Control!$F$4:L$32,SMALL(IF(Control!$B$4:$B$32="Sí",ROW(Control!$B$4:$B$32)),7)-3,0)),"")</f>
        <v>0</v>
      </c>
      <c r="B18" s="55" t="str" cm="1">
        <f t="array" ref="B18">IFERROR(INDEX(Control!$A$4:$A$32,SMALL(IF(Control!$B$4:$B$32="Sí",ROW(Control!$B$4:$B$32)),7)-3)&amp;IF(INDEX(Configuración!$C$10:$C$38,SMALL(IF(Control!$B$4:$B$32="Sí",ROW(Control!$B$4:$B$32)),7)-3)="Sí"," (solo para Enseñanzas Profesionales)",""),"")</f>
        <v>CLAVECÍN</v>
      </c>
      <c r="C18" s="56"/>
      <c r="D18" s="56"/>
      <c r="E18" s="56"/>
      <c r="F18" s="56"/>
      <c r="G18" s="56"/>
      <c r="H18" s="56"/>
      <c r="I18" s="56"/>
      <c r="J18" s="56"/>
      <c r="K18" s="56"/>
      <c r="L18" s="56"/>
    </row>
    <row r="19" spans="1:12" ht="22" customHeight="1" x14ac:dyDescent="0.3">
      <c r="A19" s="33" cm="1">
        <f t="array" ref="A19">IFERROR(INDEX(Control!$C$4:$C$32,SMALL(IF(Control!$B$4:$B$32="Sí",ROW(Control!$B$4:$B$32)),8)-3)-INDEX(Control!$D$4:$D$32,SMALL(IF(Control!$B$4:$B$32="Sí",ROW(Control!$B$4:$B$32)),8)-3)+INDEX(Control!$E$4:$E$32,SMALL(IF(Control!$B$4:$B$32="Sí",ROW(Control!$B$4:$B$32)),8)-3)-SUM(INDEX(Control!$F$4:L$32,SMALL(IF(Control!$B$4:$B$32="Sí",ROW(Control!$B$4:$B$32)),8)-3,0)),"")</f>
        <v>0</v>
      </c>
      <c r="B19" s="57" t="str" cm="1">
        <f t="array" ref="B19">IFERROR(INDEX(Control!$A$4:$A$32,SMALL(IF(Control!$B$4:$B$32="Sí",ROW(Control!$B$4:$B$32)),8)-3)&amp;IF(INDEX(Configuración!$C$10:$C$38,SMALL(IF(Control!$B$4:$B$32="Sí",ROW(Control!$B$4:$B$32)),8)-3)="Sí"," (solo para Enseñanzas Profesionales)",""),"")</f>
        <v>CONTRABAJO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</row>
    <row r="20" spans="1:12" ht="22" customHeight="1" x14ac:dyDescent="0.3">
      <c r="A20" s="32" cm="1">
        <f t="array" ref="A20">IFERROR(INDEX(Control!$C$4:$C$32,SMALL(IF(Control!$B$4:$B$32="Sí",ROW(Control!$B$4:$B$32)),9)-3)-INDEX(Control!$D$4:$D$32,SMALL(IF(Control!$B$4:$B$32="Sí",ROW(Control!$B$4:$B$32)),9)-3)+INDEX(Control!$E$4:$E$32,SMALL(IF(Control!$B$4:$B$32="Sí",ROW(Control!$B$4:$B$32)),9)-3)-SUM(INDEX(Control!$F$4:L$32,SMALL(IF(Control!$B$4:$B$32="Sí",ROW(Control!$B$4:$B$32)),9)-3,0)),"")</f>
        <v>0</v>
      </c>
      <c r="B20" s="55" t="str" cm="1">
        <f t="array" ref="B20">IFERROR(INDEX(Control!$A$4:$A$32,SMALL(IF(Control!$B$4:$B$32="Sí",ROW(Control!$B$4:$B$32)),9)-3)&amp;IF(INDEX(Configuración!$C$10:$C$38,SMALL(IF(Control!$B$4:$B$32="Sí",ROW(Control!$B$4:$B$32)),9)-3)="Sí"," (solo para Enseñanzas Profesionales)",""),"")</f>
        <v>DULZAINA</v>
      </c>
      <c r="C20" s="56"/>
      <c r="D20" s="56"/>
      <c r="E20" s="56"/>
      <c r="F20" s="56"/>
      <c r="G20" s="56"/>
      <c r="H20" s="56"/>
      <c r="I20" s="56"/>
      <c r="J20" s="56"/>
      <c r="K20" s="56"/>
      <c r="L20" s="56"/>
    </row>
    <row r="21" spans="1:12" ht="22" customHeight="1" x14ac:dyDescent="0.3">
      <c r="A21" s="33" cm="1">
        <f t="array" ref="A21">IFERROR(INDEX(Control!$C$4:$C$32,SMALL(IF(Control!$B$4:$B$32="Sí",ROW(Control!$B$4:$B$32)),10)-3)-INDEX(Control!$D$4:$D$32,SMALL(IF(Control!$B$4:$B$32="Sí",ROW(Control!$B$4:$B$32)),10)-3)+INDEX(Control!$E$4:$E$32,SMALL(IF(Control!$B$4:$B$32="Sí",ROW(Control!$B$4:$B$32)),10)-3)-SUM(INDEX(Control!$F$4:L$32,SMALL(IF(Control!$B$4:$B$32="Sí",ROW(Control!$B$4:$B$32)),10)-3,0)),"")</f>
        <v>0</v>
      </c>
      <c r="B21" s="57" t="str" cm="1">
        <f t="array" ref="B21">IFERROR(INDEX(Control!$A$4:$A$32,SMALL(IF(Control!$B$4:$B$32="Sí",ROW(Control!$B$4:$B$32)),10)-3)&amp;IF(INDEX(Configuración!$C$10:$C$38,SMALL(IF(Control!$B$4:$B$32="Sí",ROW(Control!$B$4:$B$32)),10)-3)="Sí"," (solo para Enseñanzas Profesionales)",""),"")</f>
        <v>FAGOT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</row>
    <row r="22" spans="1:12" ht="22" customHeight="1" x14ac:dyDescent="0.3">
      <c r="A22" s="32" cm="1">
        <f t="array" ref="A22">IFERROR(INDEX(Control!$C$4:$C$32,SMALL(IF(Control!$B$4:$B$32="Sí",ROW(Control!$B$4:$B$32)),11)-3)-INDEX(Control!$D$4:$D$32,SMALL(IF(Control!$B$4:$B$32="Sí",ROW(Control!$B$4:$B$32)),11)-3)+INDEX(Control!$E$4:$E$32,SMALL(IF(Control!$B$4:$B$32="Sí",ROW(Control!$B$4:$B$32)),11)-3)-SUM(INDEX(Control!$F$4:L$32,SMALL(IF(Control!$B$4:$B$32="Sí",ROW(Control!$B$4:$B$32)),11)-3,0)),"")</f>
        <v>0</v>
      </c>
      <c r="B22" s="55" t="str" cm="1">
        <f t="array" ref="B22">IFERROR(INDEX(Control!$A$4:$A$32,SMALL(IF(Control!$B$4:$B$32="Sí",ROW(Control!$B$4:$B$32)),11)-3)&amp;IF(INDEX(Configuración!$C$10:$C$38,SMALL(IF(Control!$B$4:$B$32="Sí",ROW(Control!$B$4:$B$32)),11)-3)="Sí"," (solo para Enseñanzas Profesionales)",""),"")</f>
        <v>FLAUTA</v>
      </c>
      <c r="C22" s="56"/>
      <c r="D22" s="56"/>
      <c r="E22" s="56"/>
      <c r="F22" s="56"/>
      <c r="G22" s="56"/>
      <c r="H22" s="56"/>
      <c r="I22" s="56"/>
      <c r="J22" s="56"/>
      <c r="K22" s="56"/>
      <c r="L22" s="56"/>
    </row>
    <row r="23" spans="1:12" ht="22" customHeight="1" x14ac:dyDescent="0.3">
      <c r="A23" s="33" cm="1">
        <f t="array" ref="A23">IFERROR(INDEX(Control!$C$4:$C$32,SMALL(IF(Control!$B$4:$B$32="Sí",ROW(Control!$B$4:$B$32)),12)-3)-INDEX(Control!$D$4:$D$32,SMALL(IF(Control!$B$4:$B$32="Sí",ROW(Control!$B$4:$B$32)),12)-3)+INDEX(Control!$E$4:$E$32,SMALL(IF(Control!$B$4:$B$32="Sí",ROW(Control!$B$4:$B$32)),12)-3)-SUM(INDEX(Control!$F$4:L$32,SMALL(IF(Control!$B$4:$B$32="Sí",ROW(Control!$B$4:$B$32)),12)-3,0)),"")</f>
        <v>0</v>
      </c>
      <c r="B23" s="57" t="str" cm="1">
        <f t="array" ref="B23">IFERROR(INDEX(Control!$A$4:$A$32,SMALL(IF(Control!$B$4:$B$32="Sí",ROW(Control!$B$4:$B$32)),12)-3)&amp;IF(INDEX(Configuración!$C$10:$C$38,SMALL(IF(Control!$B$4:$B$32="Sí",ROW(Control!$B$4:$B$32)),12)-3)="Sí"," (solo para Enseñanzas Profesionales)",""),"")</f>
        <v>FLAUTA DE PICO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</row>
    <row r="24" spans="1:12" ht="22" customHeight="1" x14ac:dyDescent="0.3">
      <c r="A24" s="32" cm="1">
        <f t="array" ref="A24">IFERROR(INDEX(Control!$C$4:$C$32,SMALL(IF(Control!$B$4:$B$32="Sí",ROW(Control!$B$4:$B$32)),13)-3)-INDEX(Control!$D$4:$D$32,SMALL(IF(Control!$B$4:$B$32="Sí",ROW(Control!$B$4:$B$32)),13)-3)+INDEX(Control!$E$4:$E$32,SMALL(IF(Control!$B$4:$B$32="Sí",ROW(Control!$B$4:$B$32)),13)-3)-SUM(INDEX(Control!$F$4:L$32,SMALL(IF(Control!$B$4:$B$32="Sí",ROW(Control!$B$4:$B$32)),13)-3,0)),"")</f>
        <v>0</v>
      </c>
      <c r="B24" s="55" t="str" cm="1">
        <f t="array" ref="B24">IFERROR(INDEX(Control!$A$4:$A$32,SMALL(IF(Control!$B$4:$B$32="Sí",ROW(Control!$B$4:$B$32)),13)-3)&amp;IF(INDEX(Configuración!$C$10:$C$38,SMALL(IF(Control!$B$4:$B$32="Sí",ROW(Control!$B$4:$B$32)),13)-3)="Sí"," (solo para Enseñanzas Profesionales)",""),"")</f>
        <v>GUITARRA</v>
      </c>
      <c r="C24" s="56"/>
      <c r="D24" s="56"/>
      <c r="E24" s="56"/>
      <c r="F24" s="56"/>
      <c r="G24" s="56"/>
      <c r="H24" s="56"/>
      <c r="I24" s="56"/>
      <c r="J24" s="56"/>
      <c r="K24" s="56"/>
      <c r="L24" s="56"/>
    </row>
    <row r="25" spans="1:12" ht="22" customHeight="1" x14ac:dyDescent="0.3">
      <c r="A25" s="33" cm="1">
        <f t="array" ref="A25">IFERROR(INDEX(Control!$C$4:$C$32,SMALL(IF(Control!$B$4:$B$32="Sí",ROW(Control!$B$4:$B$32)),14)-3)-INDEX(Control!$D$4:$D$32,SMALL(IF(Control!$B$4:$B$32="Sí",ROW(Control!$B$4:$B$32)),14)-3)+INDEX(Control!$E$4:$E$32,SMALL(IF(Control!$B$4:$B$32="Sí",ROW(Control!$B$4:$B$32)),14)-3)-SUM(INDEX(Control!$F$4:L$32,SMALL(IF(Control!$B$4:$B$32="Sí",ROW(Control!$B$4:$B$32)),14)-3,0)),"")</f>
        <v>0</v>
      </c>
      <c r="B25" s="57" t="str" cm="1">
        <f t="array" ref="B25">IFERROR(INDEX(Control!$A$4:$A$32,SMALL(IF(Control!$B$4:$B$32="Sí",ROW(Control!$B$4:$B$32)),14)-3)&amp;IF(INDEX(Configuración!$C$10:$C$38,SMALL(IF(Control!$B$4:$B$32="Sí",ROW(Control!$B$4:$B$32)),14)-3)="Sí"," (solo para Enseñanzas Profesionales)",""),"")</f>
        <v>GUITARRA ELÉCTRICA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</row>
    <row r="26" spans="1:12" ht="22" customHeight="1" x14ac:dyDescent="0.3">
      <c r="A26" s="32" cm="1">
        <f t="array" ref="A26">IFERROR(INDEX(Control!$C$4:$C$32,SMALL(IF(Control!$B$4:$B$32="Sí",ROW(Control!$B$4:$B$32)),15)-3)-INDEX(Control!$D$4:$D$32,SMALL(IF(Control!$B$4:$B$32="Sí",ROW(Control!$B$4:$B$32)),15)-3)+INDEX(Control!$E$4:$E$32,SMALL(IF(Control!$B$4:$B$32="Sí",ROW(Control!$B$4:$B$32)),15)-3)-SUM(INDEX(Control!$F$4:L$32,SMALL(IF(Control!$B$4:$B$32="Sí",ROW(Control!$B$4:$B$32)),15)-3,0)),"")</f>
        <v>0</v>
      </c>
      <c r="B26" s="55" t="str" cm="1">
        <f t="array" ref="B26">IFERROR(INDEX(Control!$A$4:$A$32,SMALL(IF(Control!$B$4:$B$32="Sí",ROW(Control!$B$4:$B$32)),15)-3)&amp;IF(INDEX(Configuración!$C$10:$C$38,SMALL(IF(Control!$B$4:$B$32="Sí",ROW(Control!$B$4:$B$32)),15)-3)="Sí"," (solo para Enseñanzas Profesionales)",""),"")</f>
        <v>INSTRUMENTOS DE CUERDA PULSADA DEL RENACIMIENTO Y BARROCO</v>
      </c>
      <c r="C26" s="56"/>
      <c r="D26" s="56"/>
      <c r="E26" s="56"/>
      <c r="F26" s="56"/>
      <c r="G26" s="56"/>
      <c r="H26" s="56"/>
      <c r="I26" s="56"/>
      <c r="J26" s="56"/>
      <c r="K26" s="56"/>
      <c r="L26" s="56"/>
    </row>
    <row r="27" spans="1:12" ht="22" customHeight="1" x14ac:dyDescent="0.3">
      <c r="A27" s="33" cm="1">
        <f t="array" ref="A27">IFERROR(INDEX(Control!$C$4:$C$32,SMALL(IF(Control!$B$4:$B$32="Sí",ROW(Control!$B$4:$B$32)),16)-3)-INDEX(Control!$D$4:$D$32,SMALL(IF(Control!$B$4:$B$32="Sí",ROW(Control!$B$4:$B$32)),16)-3)+INDEX(Control!$E$4:$E$32,SMALL(IF(Control!$B$4:$B$32="Sí",ROW(Control!$B$4:$B$32)),16)-3)-SUM(INDEX(Control!$F$4:L$32,SMALL(IF(Control!$B$4:$B$32="Sí",ROW(Control!$B$4:$B$32)),16)-3,0)),"")</f>
        <v>0</v>
      </c>
      <c r="B27" s="57" t="str" cm="1">
        <f t="array" ref="B27">IFERROR(INDEX(Control!$A$4:$A$32,SMALL(IF(Control!$B$4:$B$32="Sí",ROW(Control!$B$4:$B$32)),16)-3)&amp;IF(INDEX(Configuración!$C$10:$C$38,SMALL(IF(Control!$B$4:$B$32="Sí",ROW(Control!$B$4:$B$32)),16)-3)="Sí"," (solo para Enseñanzas Profesionales)",""),"")</f>
        <v>INSTRUMENTOS DE PLECTRO</v>
      </c>
      <c r="C27" s="58"/>
      <c r="D27" s="58"/>
      <c r="E27" s="58"/>
      <c r="F27" s="58"/>
      <c r="G27" s="58"/>
      <c r="H27" s="58"/>
      <c r="I27" s="58"/>
      <c r="J27" s="58"/>
      <c r="K27" s="58"/>
      <c r="L27" s="58"/>
    </row>
    <row r="28" spans="1:12" ht="22" customHeight="1" x14ac:dyDescent="0.3">
      <c r="A28" s="32" cm="1">
        <f t="array" ref="A28">IFERROR(INDEX(Control!$C$4:$C$32,SMALL(IF(Control!$B$4:$B$32="Sí",ROW(Control!$B$4:$B$32)),17)-3)-INDEX(Control!$D$4:$D$32,SMALL(IF(Control!$B$4:$B$32="Sí",ROW(Control!$B$4:$B$32)),17)-3)+INDEX(Control!$E$4:$E$32,SMALL(IF(Control!$B$4:$B$32="Sí",ROW(Control!$B$4:$B$32)),17)-3)-SUM(INDEX(Control!$F$4:L$32,SMALL(IF(Control!$B$4:$B$32="Sí",ROW(Control!$B$4:$B$32)),17)-3,0)),"")</f>
        <v>0</v>
      </c>
      <c r="B28" s="55" t="str" cm="1">
        <f t="array" ref="B28">IFERROR(INDEX(Control!$A$4:$A$32,SMALL(IF(Control!$B$4:$B$32="Sí",ROW(Control!$B$4:$B$32)),17)-3)&amp;IF(INDEX(Configuración!$C$10:$C$38,SMALL(IF(Control!$B$4:$B$32="Sí",ROW(Control!$B$4:$B$32)),17)-3)="Sí"," (solo para Enseñanzas Profesionales)",""),"")</f>
        <v>OBOE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</row>
    <row r="29" spans="1:12" ht="22" customHeight="1" x14ac:dyDescent="0.3">
      <c r="A29" s="33" cm="1">
        <f t="array" ref="A29">IFERROR(INDEX(Control!$C$4:$C$32,SMALL(IF(Control!$B$4:$B$32="Sí",ROW(Control!$B$4:$B$32)),18)-3)-INDEX(Control!$D$4:$D$32,SMALL(IF(Control!$B$4:$B$32="Sí",ROW(Control!$B$4:$B$32)),18)-3)+INDEX(Control!$E$4:$E$32,SMALL(IF(Control!$B$4:$B$32="Sí",ROW(Control!$B$4:$B$32)),18)-3)-SUM(INDEX(Control!$F$4:L$32,SMALL(IF(Control!$B$4:$B$32="Sí",ROW(Control!$B$4:$B$32)),18)-3,0)),"")</f>
        <v>0</v>
      </c>
      <c r="B29" s="57" t="str" cm="1">
        <f t="array" ref="B29">IFERROR(INDEX(Control!$A$4:$A$32,SMALL(IF(Control!$B$4:$B$32="Sí",ROW(Control!$B$4:$B$32)),18)-3)&amp;IF(INDEX(Configuración!$C$10:$C$38,SMALL(IF(Control!$B$4:$B$32="Sí",ROW(Control!$B$4:$B$32)),18)-3)="Sí"," (solo para Enseñanzas Profesionales)",""),"")</f>
        <v>ÓRGANO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</row>
    <row r="30" spans="1:12" ht="22" customHeight="1" x14ac:dyDescent="0.3">
      <c r="A30" s="32" cm="1">
        <f t="array" ref="A30">IFERROR(INDEX(Control!$C$4:$C$32,SMALL(IF(Control!$B$4:$B$32="Sí",ROW(Control!$B$4:$B$32)),19)-3)-INDEX(Control!$D$4:$D$32,SMALL(IF(Control!$B$4:$B$32="Sí",ROW(Control!$B$4:$B$32)),19)-3)+INDEX(Control!$E$4:$E$32,SMALL(IF(Control!$B$4:$B$32="Sí",ROW(Control!$B$4:$B$32)),19)-3)-SUM(INDEX(Control!$F$4:L$32,SMALL(IF(Control!$B$4:$B$32="Sí",ROW(Control!$B$4:$B$32)),19)-3,0)),"")</f>
        <v>0</v>
      </c>
      <c r="B30" s="55" t="str" cm="1">
        <f t="array" ref="B30">IFERROR(INDEX(Control!$A$4:$A$32,SMALL(IF(Control!$B$4:$B$32="Sí",ROW(Control!$B$4:$B$32)),19)-3)&amp;IF(INDEX(Configuración!$C$10:$C$38,SMALL(IF(Control!$B$4:$B$32="Sí",ROW(Control!$B$4:$B$32)),19)-3)="Sí"," (solo para Enseñanzas Profesionales)",""),"")</f>
        <v>PERCUSIÓN</v>
      </c>
      <c r="C30" s="56"/>
      <c r="D30" s="56"/>
      <c r="E30" s="56"/>
      <c r="F30" s="56"/>
      <c r="G30" s="56"/>
      <c r="H30" s="56"/>
      <c r="I30" s="56"/>
      <c r="J30" s="56"/>
      <c r="K30" s="56"/>
      <c r="L30" s="56"/>
    </row>
    <row r="31" spans="1:12" ht="22" customHeight="1" x14ac:dyDescent="0.3">
      <c r="A31" s="33" cm="1">
        <f t="array" ref="A31">IFERROR(INDEX(Control!$C$4:$C$32,SMALL(IF(Control!$B$4:$B$32="Sí",ROW(Control!$B$4:$B$32)),20)-3)-INDEX(Control!$D$4:$D$32,SMALL(IF(Control!$B$4:$B$32="Sí",ROW(Control!$B$4:$B$32)),20)-3)+INDEX(Control!$E$4:$E$32,SMALL(IF(Control!$B$4:$B$32="Sí",ROW(Control!$B$4:$B$32)),20)-3)-SUM(INDEX(Control!$F$4:L$32,SMALL(IF(Control!$B$4:$B$32="Sí",ROW(Control!$B$4:$B$32)),20)-3,0)),"")</f>
        <v>0</v>
      </c>
      <c r="B31" s="57" t="str" cm="1">
        <f t="array" ref="B31">IFERROR(INDEX(Control!$A$4:$A$32,SMALL(IF(Control!$B$4:$B$32="Sí",ROW(Control!$B$4:$B$32)),20)-3)&amp;IF(INDEX(Configuración!$C$10:$C$38,SMALL(IF(Control!$B$4:$B$32="Sí",ROW(Control!$B$4:$B$32)),20)-3)="Sí"," (solo para Enseñanzas Profesionales)",""),"")</f>
        <v>PIANO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</row>
    <row r="32" spans="1:12" ht="22" customHeight="1" x14ac:dyDescent="0.3">
      <c r="A32" s="32" cm="1">
        <f t="array" ref="A32">IFERROR(INDEX(Control!$C$4:$C$32,SMALL(IF(Control!$B$4:$B$32="Sí",ROW(Control!$B$4:$B$32)),21)-3)-INDEX(Control!$D$4:$D$32,SMALL(IF(Control!$B$4:$B$32="Sí",ROW(Control!$B$4:$B$32)),21)-3)+INDEX(Control!$E$4:$E$32,SMALL(IF(Control!$B$4:$B$32="Sí",ROW(Control!$B$4:$B$32)),21)-3)-SUM(INDEX(Control!$F$4:L$32,SMALL(IF(Control!$B$4:$B$32="Sí",ROW(Control!$B$4:$B$32)),21)-3,0)),"")</f>
        <v>0</v>
      </c>
      <c r="B32" s="55" t="str" cm="1">
        <f t="array" ref="B32">IFERROR(INDEX(Control!$A$4:$A$32,SMALL(IF(Control!$B$4:$B$32="Sí",ROW(Control!$B$4:$B$32)),21)-3)&amp;IF(INDEX(Configuración!$C$10:$C$38,SMALL(IF(Control!$B$4:$B$32="Sí",ROW(Control!$B$4:$B$32)),21)-3)="Sí"," (solo para Enseñanzas Profesionales)",""),"")</f>
        <v>SAXOFÓN</v>
      </c>
      <c r="C32" s="56"/>
      <c r="D32" s="56"/>
      <c r="E32" s="56"/>
      <c r="F32" s="56"/>
      <c r="G32" s="56"/>
      <c r="H32" s="56"/>
      <c r="I32" s="56"/>
      <c r="J32" s="56"/>
      <c r="K32" s="56"/>
      <c r="L32" s="56"/>
    </row>
    <row r="33" spans="1:12" ht="22" customHeight="1" x14ac:dyDescent="0.3">
      <c r="A33" s="33" cm="1">
        <f t="array" ref="A33">IFERROR(INDEX(Control!$C$4:$C$32,SMALL(IF(Control!$B$4:$B$32="Sí",ROW(Control!$B$4:$B$32)),22)-3)-INDEX(Control!$D$4:$D$32,SMALL(IF(Control!$B$4:$B$32="Sí",ROW(Control!$B$4:$B$32)),22)-3)+INDEX(Control!$E$4:$E$32,SMALL(IF(Control!$B$4:$B$32="Sí",ROW(Control!$B$4:$B$32)),22)-3)-SUM(INDEX(Control!$F$4:L$32,SMALL(IF(Control!$B$4:$B$32="Sí",ROW(Control!$B$4:$B$32)),22)-3,0)),"")</f>
        <v>0</v>
      </c>
      <c r="B33" s="57" t="str" cm="1">
        <f t="array" ref="B33">IFERROR(INDEX(Control!$A$4:$A$32,SMALL(IF(Control!$B$4:$B$32="Sí",ROW(Control!$B$4:$B$32)),22)-3)&amp;IF(INDEX(Configuración!$C$10:$C$38,SMALL(IF(Control!$B$4:$B$32="Sí",ROW(Control!$B$4:$B$32)),22)-3)="Sí"," (solo para Enseñanzas Profesionales)",""),"")</f>
        <v>TROMBÓN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</row>
    <row r="34" spans="1:12" ht="22" customHeight="1" x14ac:dyDescent="0.3">
      <c r="A34" s="32" cm="1">
        <f t="array" ref="A34">IFERROR(INDEX(Control!$C$4:$C$32,SMALL(IF(Control!$B$4:$B$32="Sí",ROW(Control!$B$4:$B$32)),23)-3)-INDEX(Control!$D$4:$D$32,SMALL(IF(Control!$B$4:$B$32="Sí",ROW(Control!$B$4:$B$32)),23)-3)+INDEX(Control!$E$4:$E$32,SMALL(IF(Control!$B$4:$B$32="Sí",ROW(Control!$B$4:$B$32)),23)-3)-SUM(INDEX(Control!$F$4:L$32,SMALL(IF(Control!$B$4:$B$32="Sí",ROW(Control!$B$4:$B$32)),23)-3,0)),"")</f>
        <v>0</v>
      </c>
      <c r="B34" s="55" t="str" cm="1">
        <f t="array" ref="B34">IFERROR(INDEX(Control!$A$4:$A$32,SMALL(IF(Control!$B$4:$B$32="Sí",ROW(Control!$B$4:$B$32)),23)-3)&amp;IF(INDEX(Configuración!$C$10:$C$38,SMALL(IF(Control!$B$4:$B$32="Sí",ROW(Control!$B$4:$B$32)),23)-3)="Sí"," (solo para Enseñanzas Profesionales)",""),"")</f>
        <v>TROMPA</v>
      </c>
      <c r="C34" s="56"/>
      <c r="D34" s="56"/>
      <c r="E34" s="56"/>
      <c r="F34" s="56"/>
      <c r="G34" s="56"/>
      <c r="H34" s="56"/>
      <c r="I34" s="56"/>
      <c r="J34" s="56"/>
      <c r="K34" s="56"/>
      <c r="L34" s="56"/>
    </row>
    <row r="35" spans="1:12" ht="22" customHeight="1" x14ac:dyDescent="0.3">
      <c r="A35" s="33" cm="1">
        <f t="array" ref="A35">IFERROR(INDEX(Control!$C$4:$C$32,SMALL(IF(Control!$B$4:$B$32="Sí",ROW(Control!$B$4:$B$32)),24)-3)-INDEX(Control!$D$4:$D$32,SMALL(IF(Control!$B$4:$B$32="Sí",ROW(Control!$B$4:$B$32)),24)-3)+INDEX(Control!$E$4:$E$32,SMALL(IF(Control!$B$4:$B$32="Sí",ROW(Control!$B$4:$B$32)),24)-3)-SUM(INDEX(Control!$F$4:L$32,SMALL(IF(Control!$B$4:$B$32="Sí",ROW(Control!$B$4:$B$32)),24)-3,0)),"")</f>
        <v>0</v>
      </c>
      <c r="B35" s="57" t="str" cm="1">
        <f t="array" ref="B35">IFERROR(INDEX(Control!$A$4:$A$32,SMALL(IF(Control!$B$4:$B$32="Sí",ROW(Control!$B$4:$B$32)),24)-3)&amp;IF(INDEX(Configuración!$C$10:$C$38,SMALL(IF(Control!$B$4:$B$32="Sí",ROW(Control!$B$4:$B$32)),24)-3)="Sí"," (solo para Enseñanzas Profesionales)",""),"")</f>
        <v>TROMPETA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</row>
    <row r="36" spans="1:12" ht="22" customHeight="1" x14ac:dyDescent="0.3">
      <c r="A36" s="32" cm="1">
        <f t="array" ref="A36">IFERROR(INDEX(Control!$C$4:$C$32,SMALL(IF(Control!$B$4:$B$32="Sí",ROW(Control!$B$4:$B$32)),25)-3)-INDEX(Control!$D$4:$D$32,SMALL(IF(Control!$B$4:$B$32="Sí",ROW(Control!$B$4:$B$32)),25)-3)+INDEX(Control!$E$4:$E$32,SMALL(IF(Control!$B$4:$B$32="Sí",ROW(Control!$B$4:$B$32)),25)-3)-SUM(INDEX(Control!$F$4:L$32,SMALL(IF(Control!$B$4:$B$32="Sí",ROW(Control!$B$4:$B$32)),25)-3,0)),"")</f>
        <v>0</v>
      </c>
      <c r="B36" s="55" t="str" cm="1">
        <f t="array" ref="B36">IFERROR(INDEX(Control!$A$4:$A$32,SMALL(IF(Control!$B$4:$B$32="Sí",ROW(Control!$B$4:$B$32)),25)-3)&amp;IF(INDEX(Configuración!$C$10:$C$38,SMALL(IF(Control!$B$4:$B$32="Sí",ROW(Control!$B$4:$B$32)),25)-3)="Sí"," (solo para Enseñanzas Profesionales)",""),"")</f>
        <v>TUBA</v>
      </c>
      <c r="C36" s="56"/>
      <c r="D36" s="56"/>
      <c r="E36" s="56"/>
      <c r="F36" s="56"/>
      <c r="G36" s="56"/>
      <c r="H36" s="56"/>
      <c r="I36" s="56"/>
      <c r="J36" s="56"/>
      <c r="K36" s="56"/>
      <c r="L36" s="56"/>
    </row>
    <row r="37" spans="1:12" ht="22" customHeight="1" x14ac:dyDescent="0.3">
      <c r="A37" s="33" cm="1">
        <f t="array" ref="A37">IFERROR(INDEX(Control!$C$4:$C$32,SMALL(IF(Control!$B$4:$B$32="Sí",ROW(Control!$B$4:$B$32)),26)-3)-INDEX(Control!$D$4:$D$32,SMALL(IF(Control!$B$4:$B$32="Sí",ROW(Control!$B$4:$B$32)),26)-3)+INDEX(Control!$E$4:$E$32,SMALL(IF(Control!$B$4:$B$32="Sí",ROW(Control!$B$4:$B$32)),26)-3)-SUM(INDEX(Control!$F$4:L$32,SMALL(IF(Control!$B$4:$B$32="Sí",ROW(Control!$B$4:$B$32)),26)-3,0)),"")</f>
        <v>0</v>
      </c>
      <c r="B37" s="57" t="str" cm="1">
        <f t="array" ref="B37">IFERROR(INDEX(Control!$A$4:$A$32,SMALL(IF(Control!$B$4:$B$32="Sí",ROW(Control!$B$4:$B$32)),26)-3)&amp;IF(INDEX(Configuración!$C$10:$C$38,SMALL(IF(Control!$B$4:$B$32="Sí",ROW(Control!$B$4:$B$32)),26)-3)="Sí"," (solo para Enseñanzas Profesionales)",""),"")</f>
        <v>VIOLA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</row>
    <row r="38" spans="1:12" ht="22" customHeight="1" x14ac:dyDescent="0.3">
      <c r="A38" s="32" cm="1">
        <f t="array" ref="A38">IFERROR(INDEX(Control!$C$4:$C$32,SMALL(IF(Control!$B$4:$B$32="Sí",ROW(Control!$B$4:$B$32)),27)-3)-INDEX(Control!$D$4:$D$32,SMALL(IF(Control!$B$4:$B$32="Sí",ROW(Control!$B$4:$B$32)),27)-3)+INDEX(Control!$E$4:$E$32,SMALL(IF(Control!$B$4:$B$32="Sí",ROW(Control!$B$4:$B$32)),27)-3)-SUM(INDEX(Control!$F$4:L$32,SMALL(IF(Control!$B$4:$B$32="Sí",ROW(Control!$B$4:$B$32)),27)-3,0)),"")</f>
        <v>0</v>
      </c>
      <c r="B38" s="55" t="str" cm="1">
        <f t="array" ref="B38">IFERROR(INDEX(Control!$A$4:$A$32,SMALL(IF(Control!$B$4:$B$32="Sí",ROW(Control!$B$4:$B$32)),27)-3)&amp;IF(INDEX(Configuración!$C$10:$C$38,SMALL(IF(Control!$B$4:$B$32="Sí",ROW(Control!$B$4:$B$32)),27)-3)="Sí"," (solo para Enseñanzas Profesionales)",""),"")</f>
        <v>VIOLA DA GAMBA</v>
      </c>
      <c r="C38" s="56"/>
      <c r="D38" s="56"/>
      <c r="E38" s="56"/>
      <c r="F38" s="56"/>
      <c r="G38" s="56"/>
      <c r="H38" s="56"/>
      <c r="I38" s="56"/>
      <c r="J38" s="56"/>
      <c r="K38" s="56"/>
      <c r="L38" s="56"/>
    </row>
    <row r="39" spans="1:12" ht="22" customHeight="1" x14ac:dyDescent="0.3">
      <c r="A39" s="33" cm="1">
        <f t="array" ref="A39">IFERROR(INDEX(Control!$C$4:$C$32,SMALL(IF(Control!$B$4:$B$32="Sí",ROW(Control!$B$4:$B$32)),28)-3)-INDEX(Control!$D$4:$D$32,SMALL(IF(Control!$B$4:$B$32="Sí",ROW(Control!$B$4:$B$32)),28)-3)+INDEX(Control!$E$4:$E$32,SMALL(IF(Control!$B$4:$B$32="Sí",ROW(Control!$B$4:$B$32)),28)-3)-SUM(INDEX(Control!$F$4:L$32,SMALL(IF(Control!$B$4:$B$32="Sí",ROW(Control!$B$4:$B$32)),28)-3,0)),"")</f>
        <v>0</v>
      </c>
      <c r="B39" s="57" t="str" cm="1">
        <f t="array" ref="B39">IFERROR(INDEX(Control!$A$4:$A$32,SMALL(IF(Control!$B$4:$B$32="Sí",ROW(Control!$B$4:$B$32)),28)-3)&amp;IF(INDEX(Configuración!$C$10:$C$38,SMALL(IF(Control!$B$4:$B$32="Sí",ROW(Control!$B$4:$B$32)),28)-3)="Sí"," (solo para Enseñanzas Profesionales)",""),"")</f>
        <v>VIOLÍN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</row>
    <row r="40" spans="1:12" ht="22" customHeight="1" x14ac:dyDescent="0.3">
      <c r="A40" s="32" cm="1">
        <f t="array" ref="A40">IFERROR(INDEX(Control!$C$4:$C$32,SMALL(IF(Control!$B$4:$B$32="Sí",ROW(Control!$B$4:$B$32)),29)-3)-INDEX(Control!$D$4:$D$32,SMALL(IF(Control!$B$4:$B$32="Sí",ROW(Control!$B$4:$B$32)),29)-3)+INDEX(Control!$E$4:$E$32,SMALL(IF(Control!$B$4:$B$32="Sí",ROW(Control!$B$4:$B$32)),29)-3)-SUM(INDEX(Control!$F$4:L$32,SMALL(IF(Control!$B$4:$B$32="Sí",ROW(Control!$B$4:$B$32)),29)-3,0)),"")</f>
        <v>0</v>
      </c>
      <c r="B40" s="55" t="str" cm="1">
        <f t="array" ref="B40">IFERROR(INDEX(Control!$A$4:$A$32,SMALL(IF(Control!$B$4:$B$32="Sí",ROW(Control!$B$4:$B$32)),29)-3)&amp;IF(INDEX(Configuración!$C$10:$C$38,SMALL(IF(Control!$B$4:$B$32="Sí",ROW(Control!$B$4:$B$32)),29)-3)="Sí"," (solo para Enseñanzas Profesionales)",""),"")</f>
        <v>VIOLONCHELO</v>
      </c>
      <c r="C40" s="56"/>
      <c r="D40" s="56"/>
      <c r="E40" s="56"/>
      <c r="F40" s="56"/>
      <c r="G40" s="56"/>
      <c r="H40" s="56"/>
      <c r="I40" s="56"/>
      <c r="J40" s="56"/>
      <c r="K40" s="56"/>
      <c r="L40" s="56"/>
    </row>
    <row r="41" spans="1:12" ht="22" customHeight="1" thickBot="1" x14ac:dyDescent="0.35">
      <c r="A41" s="43" t="str" cm="1">
        <f t="array" ref="A41">IFERROR(INDEX(Control!$C$4:$C$32,SMALL(IF(Control!$B$4:$B$32="Sí",ROW(Control!$B$4:$B$32)),30)-3)-INDEX(Control!$D$4:$D$32,SMALL(IF(Control!$B$4:$B$32="Sí",ROW(Control!$B$4:$B$32)),30)-3)+INDEX(Control!$E$4:$E$32,SMALL(IF(Control!$B$4:$B$32="Sí",ROW(Control!$B$4:$B$32)),30)-3)-SUM(INDEX(Control!$F$4:L$32,SMALL(IF(Control!$B$4:$B$32="Sí",ROW(Control!$B$4:$B$32)),30)-3,0)),"")</f>
        <v/>
      </c>
      <c r="B41" s="70" t="str" cm="1">
        <f t="array" ref="B41">IFERROR(INDEX(Control!$A$4:$A$32,SMALL(IF(Control!$B$4:$B$32="Sí",ROW(Control!$B$4:$B$32)),30)-3)&amp;IF(INDEX(Configuración!$C$10:$C$38,SMALL(IF(Control!$B$4:$B$32="Sí",ROW(Control!$B$4:$B$32)),30)-3)="Sí"," (solo para Enseñanzas Profesionales)",""),"")</f>
        <v/>
      </c>
      <c r="C41" s="71"/>
      <c r="D41" s="71"/>
      <c r="E41" s="71"/>
      <c r="F41" s="71"/>
      <c r="G41" s="71"/>
      <c r="H41" s="71"/>
      <c r="I41" s="71"/>
      <c r="J41" s="71"/>
      <c r="K41" s="71"/>
      <c r="L41" s="71"/>
    </row>
    <row r="42" spans="1:12" ht="30" customHeight="1" thickTop="1" x14ac:dyDescent="0.3">
      <c r="A42" s="44">
        <f>SUM(A12:A41)</f>
        <v>0</v>
      </c>
      <c r="B42" s="54" t="s">
        <v>188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</row>
    <row r="43" spans="1:12" ht="20" customHeight="1" x14ac:dyDescent="0.2">
      <c r="A43" s="68" t="s">
        <v>113</v>
      </c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</row>
    <row r="44" spans="1:12" ht="14" customHeight="1" x14ac:dyDescent="0.2">
      <c r="A44" s="29" t="s">
        <v>67</v>
      </c>
      <c r="B44" s="65" t="s">
        <v>41</v>
      </c>
      <c r="C44" s="65"/>
      <c r="D44" s="65"/>
      <c r="E44" s="65"/>
      <c r="F44" s="65"/>
      <c r="G44" s="29" t="s">
        <v>79</v>
      </c>
      <c r="H44" s="65" t="s">
        <v>52</v>
      </c>
      <c r="I44" s="65"/>
      <c r="J44" s="65"/>
      <c r="K44" s="65"/>
      <c r="L44" s="65"/>
    </row>
    <row r="45" spans="1:12" ht="14" customHeight="1" x14ac:dyDescent="0.2">
      <c r="A45" s="29" t="s">
        <v>68</v>
      </c>
      <c r="B45" s="65" t="s">
        <v>42</v>
      </c>
      <c r="C45" s="65"/>
      <c r="D45" s="65"/>
      <c r="E45" s="65"/>
      <c r="F45" s="65"/>
      <c r="G45" s="29" t="s">
        <v>80</v>
      </c>
      <c r="H45" s="65" t="s">
        <v>53</v>
      </c>
      <c r="I45" s="65"/>
      <c r="J45" s="65"/>
      <c r="K45" s="65"/>
      <c r="L45" s="65"/>
    </row>
    <row r="46" spans="1:12" ht="14" customHeight="1" x14ac:dyDescent="0.2">
      <c r="A46" s="29" t="s">
        <v>69</v>
      </c>
      <c r="B46" s="65" t="s">
        <v>43</v>
      </c>
      <c r="C46" s="65"/>
      <c r="D46" s="65"/>
      <c r="E46" s="65"/>
      <c r="F46" s="65"/>
      <c r="G46" s="29" t="s">
        <v>81</v>
      </c>
      <c r="H46" s="65" t="s">
        <v>54</v>
      </c>
      <c r="I46" s="65"/>
      <c r="J46" s="65"/>
      <c r="K46" s="65"/>
      <c r="L46" s="65"/>
    </row>
    <row r="47" spans="1:12" ht="14" customHeight="1" x14ac:dyDescent="0.2">
      <c r="A47" s="29" t="s">
        <v>70</v>
      </c>
      <c r="B47" s="65" t="s">
        <v>44</v>
      </c>
      <c r="C47" s="65"/>
      <c r="D47" s="65"/>
      <c r="E47" s="65"/>
      <c r="F47" s="65"/>
      <c r="G47" s="29" t="s">
        <v>82</v>
      </c>
      <c r="H47" s="65" t="s">
        <v>55</v>
      </c>
      <c r="I47" s="65"/>
      <c r="J47" s="65"/>
      <c r="K47" s="65"/>
      <c r="L47" s="65"/>
    </row>
    <row r="48" spans="1:12" ht="14" customHeight="1" x14ac:dyDescent="0.2">
      <c r="A48" s="29" t="s">
        <v>71</v>
      </c>
      <c r="B48" s="65" t="s">
        <v>45</v>
      </c>
      <c r="C48" s="65"/>
      <c r="D48" s="65"/>
      <c r="E48" s="65"/>
      <c r="F48" s="65"/>
      <c r="G48" s="29" t="s">
        <v>83</v>
      </c>
      <c r="H48" s="65" t="s">
        <v>56</v>
      </c>
      <c r="I48" s="65"/>
      <c r="J48" s="65"/>
      <c r="K48" s="65"/>
      <c r="L48" s="65"/>
    </row>
    <row r="49" spans="1:12" ht="14" customHeight="1" x14ac:dyDescent="0.2">
      <c r="A49" s="29" t="s">
        <v>72</v>
      </c>
      <c r="B49" s="65" t="s">
        <v>195</v>
      </c>
      <c r="C49" s="65"/>
      <c r="D49" s="65"/>
      <c r="E49" s="65"/>
      <c r="F49" s="65"/>
      <c r="G49" s="29" t="s">
        <v>84</v>
      </c>
      <c r="H49" s="65" t="s">
        <v>57</v>
      </c>
      <c r="I49" s="65"/>
      <c r="J49" s="65"/>
      <c r="K49" s="65"/>
      <c r="L49" s="65"/>
    </row>
    <row r="50" spans="1:12" ht="14" customHeight="1" x14ac:dyDescent="0.2">
      <c r="A50" s="29" t="s">
        <v>73</v>
      </c>
      <c r="B50" s="65" t="s">
        <v>46</v>
      </c>
      <c r="C50" s="65"/>
      <c r="D50" s="65"/>
      <c r="E50" s="65"/>
      <c r="F50" s="65"/>
      <c r="G50" s="29" t="s">
        <v>85</v>
      </c>
      <c r="H50" s="65" t="s">
        <v>58</v>
      </c>
      <c r="I50" s="65"/>
      <c r="J50" s="65"/>
      <c r="K50" s="65"/>
      <c r="L50" s="65"/>
    </row>
    <row r="51" spans="1:12" ht="14" customHeight="1" x14ac:dyDescent="0.2">
      <c r="A51" s="28" t="s">
        <v>74</v>
      </c>
      <c r="B51" s="66" t="s">
        <v>47</v>
      </c>
      <c r="C51" s="65"/>
      <c r="D51" s="65"/>
      <c r="E51" s="65"/>
      <c r="F51" s="65"/>
      <c r="G51" s="29" t="s">
        <v>86</v>
      </c>
      <c r="H51" s="65" t="s">
        <v>59</v>
      </c>
      <c r="I51" s="65"/>
      <c r="J51" s="65"/>
      <c r="K51" s="65"/>
      <c r="L51" s="65"/>
    </row>
    <row r="52" spans="1:12" ht="14" customHeight="1" x14ac:dyDescent="0.2">
      <c r="A52" s="29" t="s">
        <v>75</v>
      </c>
      <c r="B52" s="65" t="s">
        <v>48</v>
      </c>
      <c r="C52" s="65"/>
      <c r="D52" s="65"/>
      <c r="E52" s="65"/>
      <c r="F52" s="65"/>
      <c r="G52" s="29" t="s">
        <v>87</v>
      </c>
      <c r="H52" s="65" t="s">
        <v>60</v>
      </c>
      <c r="I52" s="65"/>
      <c r="J52" s="65"/>
      <c r="K52" s="65"/>
      <c r="L52" s="65"/>
    </row>
    <row r="53" spans="1:12" ht="14" customHeight="1" x14ac:dyDescent="0.2">
      <c r="A53" s="29" t="s">
        <v>76</v>
      </c>
      <c r="B53" s="65" t="s">
        <v>49</v>
      </c>
      <c r="C53" s="65"/>
      <c r="D53" s="65"/>
      <c r="E53" s="65"/>
      <c r="F53" s="65"/>
      <c r="G53" s="29" t="s">
        <v>88</v>
      </c>
      <c r="H53" s="65" t="s">
        <v>61</v>
      </c>
      <c r="I53" s="65"/>
      <c r="J53" s="65"/>
      <c r="K53" s="65"/>
      <c r="L53" s="65"/>
    </row>
    <row r="54" spans="1:12" ht="14" customHeight="1" x14ac:dyDescent="0.2">
      <c r="A54" s="29" t="s">
        <v>77</v>
      </c>
      <c r="B54" s="65" t="s">
        <v>50</v>
      </c>
      <c r="C54" s="65"/>
      <c r="D54" s="65"/>
      <c r="E54" s="65"/>
      <c r="F54" s="65"/>
      <c r="G54" s="29" t="s">
        <v>89</v>
      </c>
      <c r="H54" s="65" t="s">
        <v>62</v>
      </c>
      <c r="I54" s="65"/>
      <c r="J54" s="65"/>
      <c r="K54" s="65"/>
      <c r="L54" s="65"/>
    </row>
    <row r="55" spans="1:12" ht="14" customHeight="1" x14ac:dyDescent="0.2">
      <c r="A55" s="29" t="s">
        <v>78</v>
      </c>
      <c r="B55" s="65" t="s">
        <v>51</v>
      </c>
      <c r="C55" s="65"/>
      <c r="D55" s="65"/>
      <c r="E55" s="65"/>
      <c r="F55" s="65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15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46A63-ADD5-594B-BDDB-ABC8B899620E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9" t="s">
        <v>65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spans="1:12" ht="42" customHeight="1" x14ac:dyDescent="0.4">
      <c r="A2" s="60">
        <f>Configuración!B3</f>
        <v>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1:12" ht="24" customHeight="1" x14ac:dyDescent="0.25">
      <c r="A3" s="61" t="str">
        <f>"Curso académico: "&amp;Configuración!B4</f>
        <v xml:space="preserve">Curso académico: 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34" customHeight="1" x14ac:dyDescent="0.3">
      <c r="A4" s="62" t="s">
        <v>123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ht="6" customHeight="1" x14ac:dyDescent="0.2"/>
    <row r="6" spans="1:12" ht="22" customHeight="1" thickBot="1" x14ac:dyDescent="0.25">
      <c r="A6" s="63" t="s">
        <v>66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</row>
    <row r="7" spans="1:12" ht="22" customHeight="1" thickBot="1" x14ac:dyDescent="0.25">
      <c r="A7" s="21" t="s">
        <v>67</v>
      </c>
      <c r="B7" s="21" t="s">
        <v>68</v>
      </c>
      <c r="C7" s="21" t="s">
        <v>69</v>
      </c>
      <c r="D7" s="21" t="s">
        <v>70</v>
      </c>
      <c r="E7" s="21" t="s">
        <v>71</v>
      </c>
      <c r="F7" s="21" t="s">
        <v>72</v>
      </c>
      <c r="G7" s="21" t="s">
        <v>73</v>
      </c>
      <c r="H7" s="21" t="s">
        <v>74</v>
      </c>
      <c r="I7" s="15" t="s">
        <v>75</v>
      </c>
      <c r="J7" s="18" t="s">
        <v>76</v>
      </c>
      <c r="K7" s="18" t="s">
        <v>77</v>
      </c>
      <c r="L7" s="19" t="s">
        <v>78</v>
      </c>
    </row>
    <row r="8" spans="1:12" ht="22" customHeight="1" thickBot="1" x14ac:dyDescent="0.25">
      <c r="A8" s="17" t="s">
        <v>79</v>
      </c>
      <c r="B8" s="17" t="s">
        <v>80</v>
      </c>
      <c r="C8" s="17" t="s">
        <v>81</v>
      </c>
      <c r="D8" s="17" t="s">
        <v>82</v>
      </c>
      <c r="E8" s="17" t="s">
        <v>83</v>
      </c>
      <c r="F8" s="17" t="s">
        <v>84</v>
      </c>
      <c r="G8" s="17" t="s">
        <v>85</v>
      </c>
      <c r="H8" s="17" t="s">
        <v>86</v>
      </c>
      <c r="I8" s="17" t="s">
        <v>87</v>
      </c>
      <c r="J8" s="17" t="s">
        <v>88</v>
      </c>
      <c r="K8" s="17" t="s">
        <v>89</v>
      </c>
      <c r="L8" s="20"/>
    </row>
    <row r="9" spans="1:12" ht="20" customHeight="1" x14ac:dyDescent="0.2">
      <c r="A9" s="64" t="s">
        <v>97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</row>
    <row r="10" spans="1:12" ht="6" customHeight="1" x14ac:dyDescent="0.2"/>
    <row r="11" spans="1:12" ht="26" customHeight="1" x14ac:dyDescent="0.25">
      <c r="A11" s="31" t="s">
        <v>91</v>
      </c>
      <c r="B11" s="67" t="s">
        <v>4</v>
      </c>
      <c r="C11" s="67"/>
      <c r="D11" s="67"/>
      <c r="E11" s="67"/>
      <c r="F11" s="67"/>
      <c r="G11" s="67"/>
      <c r="H11" s="67"/>
      <c r="I11" s="67"/>
      <c r="J11" s="67"/>
      <c r="K11" s="67"/>
      <c r="L11" s="67"/>
    </row>
    <row r="12" spans="1:12" ht="22" customHeight="1" x14ac:dyDescent="0.3">
      <c r="A12" s="32" cm="1">
        <f t="array" ref="A12">IFERROR(INDEX(Control!$C$4:$C$32,SMALL(IF(Control!$B$4:$B$32="Sí",ROW(Control!$B$4:$B$32)),1)-3)-INDEX(Control!$D$4:$D$32,SMALL(IF(Control!$B$4:$B$32="Sí",ROW(Control!$B$4:$B$32)),1)-3)+INDEX(Control!$E$4:$E$32,SMALL(IF(Control!$B$4:$B$32="Sí",ROW(Control!$B$4:$B$32)),1)-3)-SUM(INDEX(Control!$F$4:M$32,SMALL(IF(Control!$B$4:$B$32="Sí",ROW(Control!$B$4:$B$32)),1)-3,0)),"")</f>
        <v>0</v>
      </c>
      <c r="B12" s="55" t="str" cm="1">
        <f t="array" ref="B12">IFERROR(INDEX(Control!$A$4:$A$32,SMALL(IF(Control!$B$4:$B$32="Sí",ROW(Control!$B$4:$B$32)),1)-3)&amp;IF(INDEX(Configuración!$C$10:$C$38,SMALL(IF(Control!$B$4:$B$32="Sí",ROW(Control!$B$4:$B$32)),1)-3)="Sí"," (solo para Enseñanzas Profesionales)",""),"")</f>
        <v>ACORDEÓN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</row>
    <row r="13" spans="1:12" ht="22" customHeight="1" x14ac:dyDescent="0.3">
      <c r="A13" s="33" cm="1">
        <f t="array" ref="A13">IFERROR(INDEX(Control!$C$4:$C$32,SMALL(IF(Control!$B$4:$B$32="Sí",ROW(Control!$B$4:$B$32)),2)-3)-INDEX(Control!$D$4:$D$32,SMALL(IF(Control!$B$4:$B$32="Sí",ROW(Control!$B$4:$B$32)),2)-3)+INDEX(Control!$E$4:$E$32,SMALL(IF(Control!$B$4:$B$32="Sí",ROW(Control!$B$4:$B$32)),2)-3)-SUM(INDEX(Control!$F$4:M$32,SMALL(IF(Control!$B$4:$B$32="Sí",ROW(Control!$B$4:$B$32)),2)-3,0)),"")</f>
        <v>0</v>
      </c>
      <c r="B13" s="57" t="str" cm="1">
        <f t="array" ref="B13">IFERROR(INDEX(Control!$A$4:$A$32,SMALL(IF(Control!$B$4:$B$32="Sí",ROW(Control!$B$4:$B$32)),2)-3)&amp;IF(INDEX(Configuración!$C$10:$C$38,SMALL(IF(Control!$B$4:$B$32="Sí",ROW(Control!$B$4:$B$32)),2)-3)="Sí"," (solo para Enseñanzas Profesionales)",""),"")</f>
        <v>ARPA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</row>
    <row r="14" spans="1:12" ht="22" customHeight="1" x14ac:dyDescent="0.3">
      <c r="A14" s="32" cm="1">
        <f t="array" ref="A14">IFERROR(INDEX(Control!$C$4:$C$32,SMALL(IF(Control!$B$4:$B$32="Sí",ROW(Control!$B$4:$B$32)),3)-3)-INDEX(Control!$D$4:$D$32,SMALL(IF(Control!$B$4:$B$32="Sí",ROW(Control!$B$4:$B$32)),3)-3)+INDEX(Control!$E$4:$E$32,SMALL(IF(Control!$B$4:$B$32="Sí",ROW(Control!$B$4:$B$32)),3)-3)-SUM(INDEX(Control!$F$4:M$32,SMALL(IF(Control!$B$4:$B$32="Sí",ROW(Control!$B$4:$B$32)),3)-3,0)),"")</f>
        <v>0</v>
      </c>
      <c r="B14" s="55" t="str" cm="1">
        <f t="array" ref="B14">IFERROR(INDEX(Control!$A$4:$A$32,SMALL(IF(Control!$B$4:$B$32="Sí",ROW(Control!$B$4:$B$32)),3)-3)&amp;IF(INDEX(Configuración!$C$10:$C$38,SMALL(IF(Control!$B$4:$B$32="Sí",ROW(Control!$B$4:$B$32)),3)-3)="Sí"," (solo para Enseñanzas Profesionales)",""),"")</f>
        <v>BAJO ELÉCTRICO</v>
      </c>
      <c r="C14" s="56"/>
      <c r="D14" s="56"/>
      <c r="E14" s="56"/>
      <c r="F14" s="56"/>
      <c r="G14" s="56"/>
      <c r="H14" s="56"/>
      <c r="I14" s="56"/>
      <c r="J14" s="56"/>
      <c r="K14" s="56"/>
      <c r="L14" s="56"/>
    </row>
    <row r="15" spans="1:12" ht="22" customHeight="1" x14ac:dyDescent="0.3">
      <c r="A15" s="33" cm="1">
        <f t="array" ref="A15">IFERROR(INDEX(Control!$C$4:$C$32,SMALL(IF(Control!$B$4:$B$32="Sí",ROW(Control!$B$4:$B$32)),4)-3)-INDEX(Control!$D$4:$D$32,SMALL(IF(Control!$B$4:$B$32="Sí",ROW(Control!$B$4:$B$32)),4)-3)+INDEX(Control!$E$4:$E$32,SMALL(IF(Control!$B$4:$B$32="Sí",ROW(Control!$B$4:$B$32)),4)-3)-SUM(INDEX(Control!$F$4:M$32,SMALL(IF(Control!$B$4:$B$32="Sí",ROW(Control!$B$4:$B$32)),4)-3,0)),"")</f>
        <v>0</v>
      </c>
      <c r="B15" s="57" t="str" cm="1">
        <f t="array" ref="B15">IFERROR(INDEX(Control!$A$4:$A$32,SMALL(IF(Control!$B$4:$B$32="Sí",ROW(Control!$B$4:$B$32)),4)-3)&amp;IF(INDEX(Configuración!$C$10:$C$38,SMALL(IF(Control!$B$4:$B$32="Sí",ROW(Control!$B$4:$B$32)),4)-3)="Sí"," (solo para Enseñanzas Profesionales)",""),"")</f>
        <v>CANTO (solo para Enseñanzas Profesionales)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</row>
    <row r="16" spans="1:12" ht="22" customHeight="1" x14ac:dyDescent="0.3">
      <c r="A16" s="32" cm="1">
        <f t="array" ref="A16">IFERROR(INDEX(Control!$C$4:$C$32,SMALL(IF(Control!$B$4:$B$32="Sí",ROW(Control!$B$4:$B$32)),5)-3)-INDEX(Control!$D$4:$D$32,SMALL(IF(Control!$B$4:$B$32="Sí",ROW(Control!$B$4:$B$32)),5)-3)+INDEX(Control!$E$4:$E$32,SMALL(IF(Control!$B$4:$B$32="Sí",ROW(Control!$B$4:$B$32)),5)-3)-SUM(INDEX(Control!$F$4:M$32,SMALL(IF(Control!$B$4:$B$32="Sí",ROW(Control!$B$4:$B$32)),5)-3,0)),"")</f>
        <v>0</v>
      </c>
      <c r="B16" s="55" t="str" cm="1">
        <f t="array" ref="B16">IFERROR(INDEX(Control!$A$4:$A$32,SMALL(IF(Control!$B$4:$B$32="Sí",ROW(Control!$B$4:$B$32)),5)-3)&amp;IF(INDEX(Configuración!$C$10:$C$38,SMALL(IF(Control!$B$4:$B$32="Sí",ROW(Control!$B$4:$B$32)),5)-3)="Sí"," (solo para Enseñanzas Profesionales)",""),"")</f>
        <v>CANTO VALENCIANO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</row>
    <row r="17" spans="1:12" ht="22" customHeight="1" x14ac:dyDescent="0.3">
      <c r="A17" s="33" cm="1">
        <f t="array" ref="A17">IFERROR(INDEX(Control!$C$4:$C$32,SMALL(IF(Control!$B$4:$B$32="Sí",ROW(Control!$B$4:$B$32)),6)-3)-INDEX(Control!$D$4:$D$32,SMALL(IF(Control!$B$4:$B$32="Sí",ROW(Control!$B$4:$B$32)),6)-3)+INDEX(Control!$E$4:$E$32,SMALL(IF(Control!$B$4:$B$32="Sí",ROW(Control!$B$4:$B$32)),6)-3)-SUM(INDEX(Control!$F$4:M$32,SMALL(IF(Control!$B$4:$B$32="Sí",ROW(Control!$B$4:$B$32)),6)-3,0)),"")</f>
        <v>0</v>
      </c>
      <c r="B17" s="57" t="str" cm="1">
        <f t="array" ref="B17">IFERROR(INDEX(Control!$A$4:$A$32,SMALL(IF(Control!$B$4:$B$32="Sí",ROW(Control!$B$4:$B$32)),6)-3)&amp;IF(INDEX(Configuración!$C$10:$C$38,SMALL(IF(Control!$B$4:$B$32="Sí",ROW(Control!$B$4:$B$32)),6)-3)="Sí"," (solo para Enseñanzas Profesionales)",""),"")</f>
        <v>CLARINETE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</row>
    <row r="18" spans="1:12" ht="22" customHeight="1" x14ac:dyDescent="0.3">
      <c r="A18" s="32" cm="1">
        <f t="array" ref="A18">IFERROR(INDEX(Control!$C$4:$C$32,SMALL(IF(Control!$B$4:$B$32="Sí",ROW(Control!$B$4:$B$32)),7)-3)-INDEX(Control!$D$4:$D$32,SMALL(IF(Control!$B$4:$B$32="Sí",ROW(Control!$B$4:$B$32)),7)-3)+INDEX(Control!$E$4:$E$32,SMALL(IF(Control!$B$4:$B$32="Sí",ROW(Control!$B$4:$B$32)),7)-3)-SUM(INDEX(Control!$F$4:M$32,SMALL(IF(Control!$B$4:$B$32="Sí",ROW(Control!$B$4:$B$32)),7)-3,0)),"")</f>
        <v>0</v>
      </c>
      <c r="B18" s="55" t="str" cm="1">
        <f t="array" ref="B18">IFERROR(INDEX(Control!$A$4:$A$32,SMALL(IF(Control!$B$4:$B$32="Sí",ROW(Control!$B$4:$B$32)),7)-3)&amp;IF(INDEX(Configuración!$C$10:$C$38,SMALL(IF(Control!$B$4:$B$32="Sí",ROW(Control!$B$4:$B$32)),7)-3)="Sí"," (solo para Enseñanzas Profesionales)",""),"")</f>
        <v>CLAVECÍN</v>
      </c>
      <c r="C18" s="56"/>
      <c r="D18" s="56"/>
      <c r="E18" s="56"/>
      <c r="F18" s="56"/>
      <c r="G18" s="56"/>
      <c r="H18" s="56"/>
      <c r="I18" s="56"/>
      <c r="J18" s="56"/>
      <c r="K18" s="56"/>
      <c r="L18" s="56"/>
    </row>
    <row r="19" spans="1:12" ht="22" customHeight="1" x14ac:dyDescent="0.3">
      <c r="A19" s="33" cm="1">
        <f t="array" ref="A19">IFERROR(INDEX(Control!$C$4:$C$32,SMALL(IF(Control!$B$4:$B$32="Sí",ROW(Control!$B$4:$B$32)),8)-3)-INDEX(Control!$D$4:$D$32,SMALL(IF(Control!$B$4:$B$32="Sí",ROW(Control!$B$4:$B$32)),8)-3)+INDEX(Control!$E$4:$E$32,SMALL(IF(Control!$B$4:$B$32="Sí",ROW(Control!$B$4:$B$32)),8)-3)-SUM(INDEX(Control!$F$4:M$32,SMALL(IF(Control!$B$4:$B$32="Sí",ROW(Control!$B$4:$B$32)),8)-3,0)),"")</f>
        <v>0</v>
      </c>
      <c r="B19" s="57" t="str" cm="1">
        <f t="array" ref="B19">IFERROR(INDEX(Control!$A$4:$A$32,SMALL(IF(Control!$B$4:$B$32="Sí",ROW(Control!$B$4:$B$32)),8)-3)&amp;IF(INDEX(Configuración!$C$10:$C$38,SMALL(IF(Control!$B$4:$B$32="Sí",ROW(Control!$B$4:$B$32)),8)-3)="Sí"," (solo para Enseñanzas Profesionales)",""),"")</f>
        <v>CONTRABAJO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</row>
    <row r="20" spans="1:12" ht="22" customHeight="1" x14ac:dyDescent="0.3">
      <c r="A20" s="32" cm="1">
        <f t="array" ref="A20">IFERROR(INDEX(Control!$C$4:$C$32,SMALL(IF(Control!$B$4:$B$32="Sí",ROW(Control!$B$4:$B$32)),9)-3)-INDEX(Control!$D$4:$D$32,SMALL(IF(Control!$B$4:$B$32="Sí",ROW(Control!$B$4:$B$32)),9)-3)+INDEX(Control!$E$4:$E$32,SMALL(IF(Control!$B$4:$B$32="Sí",ROW(Control!$B$4:$B$32)),9)-3)-SUM(INDEX(Control!$F$4:M$32,SMALL(IF(Control!$B$4:$B$32="Sí",ROW(Control!$B$4:$B$32)),9)-3,0)),"")</f>
        <v>0</v>
      </c>
      <c r="B20" s="55" t="str" cm="1">
        <f t="array" ref="B20">IFERROR(INDEX(Control!$A$4:$A$32,SMALL(IF(Control!$B$4:$B$32="Sí",ROW(Control!$B$4:$B$32)),9)-3)&amp;IF(INDEX(Configuración!$C$10:$C$38,SMALL(IF(Control!$B$4:$B$32="Sí",ROW(Control!$B$4:$B$32)),9)-3)="Sí"," (solo para Enseñanzas Profesionales)",""),"")</f>
        <v>DULZAINA</v>
      </c>
      <c r="C20" s="56"/>
      <c r="D20" s="56"/>
      <c r="E20" s="56"/>
      <c r="F20" s="56"/>
      <c r="G20" s="56"/>
      <c r="H20" s="56"/>
      <c r="I20" s="56"/>
      <c r="J20" s="56"/>
      <c r="K20" s="56"/>
      <c r="L20" s="56"/>
    </row>
    <row r="21" spans="1:12" ht="22" customHeight="1" x14ac:dyDescent="0.3">
      <c r="A21" s="33" cm="1">
        <f t="array" ref="A21">IFERROR(INDEX(Control!$C$4:$C$32,SMALL(IF(Control!$B$4:$B$32="Sí",ROW(Control!$B$4:$B$32)),10)-3)-INDEX(Control!$D$4:$D$32,SMALL(IF(Control!$B$4:$B$32="Sí",ROW(Control!$B$4:$B$32)),10)-3)+INDEX(Control!$E$4:$E$32,SMALL(IF(Control!$B$4:$B$32="Sí",ROW(Control!$B$4:$B$32)),10)-3)-SUM(INDEX(Control!$F$4:M$32,SMALL(IF(Control!$B$4:$B$32="Sí",ROW(Control!$B$4:$B$32)),10)-3,0)),"")</f>
        <v>0</v>
      </c>
      <c r="B21" s="57" t="str" cm="1">
        <f t="array" ref="B21">IFERROR(INDEX(Control!$A$4:$A$32,SMALL(IF(Control!$B$4:$B$32="Sí",ROW(Control!$B$4:$B$32)),10)-3)&amp;IF(INDEX(Configuración!$C$10:$C$38,SMALL(IF(Control!$B$4:$B$32="Sí",ROW(Control!$B$4:$B$32)),10)-3)="Sí"," (solo para Enseñanzas Profesionales)",""),"")</f>
        <v>FAGOT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</row>
    <row r="22" spans="1:12" ht="22" customHeight="1" x14ac:dyDescent="0.3">
      <c r="A22" s="32" cm="1">
        <f t="array" ref="A22">IFERROR(INDEX(Control!$C$4:$C$32,SMALL(IF(Control!$B$4:$B$32="Sí",ROW(Control!$B$4:$B$32)),11)-3)-INDEX(Control!$D$4:$D$32,SMALL(IF(Control!$B$4:$B$32="Sí",ROW(Control!$B$4:$B$32)),11)-3)+INDEX(Control!$E$4:$E$32,SMALL(IF(Control!$B$4:$B$32="Sí",ROW(Control!$B$4:$B$32)),11)-3)-SUM(INDEX(Control!$F$4:M$32,SMALL(IF(Control!$B$4:$B$32="Sí",ROW(Control!$B$4:$B$32)),11)-3,0)),"")</f>
        <v>0</v>
      </c>
      <c r="B22" s="55" t="str" cm="1">
        <f t="array" ref="B22">IFERROR(INDEX(Control!$A$4:$A$32,SMALL(IF(Control!$B$4:$B$32="Sí",ROW(Control!$B$4:$B$32)),11)-3)&amp;IF(INDEX(Configuración!$C$10:$C$38,SMALL(IF(Control!$B$4:$B$32="Sí",ROW(Control!$B$4:$B$32)),11)-3)="Sí"," (solo para Enseñanzas Profesionales)",""),"")</f>
        <v>FLAUTA</v>
      </c>
      <c r="C22" s="56"/>
      <c r="D22" s="56"/>
      <c r="E22" s="56"/>
      <c r="F22" s="56"/>
      <c r="G22" s="56"/>
      <c r="H22" s="56"/>
      <c r="I22" s="56"/>
      <c r="J22" s="56"/>
      <c r="K22" s="56"/>
      <c r="L22" s="56"/>
    </row>
    <row r="23" spans="1:12" ht="22" customHeight="1" x14ac:dyDescent="0.3">
      <c r="A23" s="33" cm="1">
        <f t="array" ref="A23">IFERROR(INDEX(Control!$C$4:$C$32,SMALL(IF(Control!$B$4:$B$32="Sí",ROW(Control!$B$4:$B$32)),12)-3)-INDEX(Control!$D$4:$D$32,SMALL(IF(Control!$B$4:$B$32="Sí",ROW(Control!$B$4:$B$32)),12)-3)+INDEX(Control!$E$4:$E$32,SMALL(IF(Control!$B$4:$B$32="Sí",ROW(Control!$B$4:$B$32)),12)-3)-SUM(INDEX(Control!$F$4:M$32,SMALL(IF(Control!$B$4:$B$32="Sí",ROW(Control!$B$4:$B$32)),12)-3,0)),"")</f>
        <v>0</v>
      </c>
      <c r="B23" s="57" t="str" cm="1">
        <f t="array" ref="B23">IFERROR(INDEX(Control!$A$4:$A$32,SMALL(IF(Control!$B$4:$B$32="Sí",ROW(Control!$B$4:$B$32)),12)-3)&amp;IF(INDEX(Configuración!$C$10:$C$38,SMALL(IF(Control!$B$4:$B$32="Sí",ROW(Control!$B$4:$B$32)),12)-3)="Sí"," (solo para Enseñanzas Profesionales)",""),"")</f>
        <v>FLAUTA DE PICO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</row>
    <row r="24" spans="1:12" ht="22" customHeight="1" x14ac:dyDescent="0.3">
      <c r="A24" s="32" cm="1">
        <f t="array" ref="A24">IFERROR(INDEX(Control!$C$4:$C$32,SMALL(IF(Control!$B$4:$B$32="Sí",ROW(Control!$B$4:$B$32)),13)-3)-INDEX(Control!$D$4:$D$32,SMALL(IF(Control!$B$4:$B$32="Sí",ROW(Control!$B$4:$B$32)),13)-3)+INDEX(Control!$E$4:$E$32,SMALL(IF(Control!$B$4:$B$32="Sí",ROW(Control!$B$4:$B$32)),13)-3)-SUM(INDEX(Control!$F$4:M$32,SMALL(IF(Control!$B$4:$B$32="Sí",ROW(Control!$B$4:$B$32)),13)-3,0)),"")</f>
        <v>0</v>
      </c>
      <c r="B24" s="55" t="str" cm="1">
        <f t="array" ref="B24">IFERROR(INDEX(Control!$A$4:$A$32,SMALL(IF(Control!$B$4:$B$32="Sí",ROW(Control!$B$4:$B$32)),13)-3)&amp;IF(INDEX(Configuración!$C$10:$C$38,SMALL(IF(Control!$B$4:$B$32="Sí",ROW(Control!$B$4:$B$32)),13)-3)="Sí"," (solo para Enseñanzas Profesionales)",""),"")</f>
        <v>GUITARRA</v>
      </c>
      <c r="C24" s="56"/>
      <c r="D24" s="56"/>
      <c r="E24" s="56"/>
      <c r="F24" s="56"/>
      <c r="G24" s="56"/>
      <c r="H24" s="56"/>
      <c r="I24" s="56"/>
      <c r="J24" s="56"/>
      <c r="K24" s="56"/>
      <c r="L24" s="56"/>
    </row>
    <row r="25" spans="1:12" ht="22" customHeight="1" x14ac:dyDescent="0.3">
      <c r="A25" s="33" cm="1">
        <f t="array" ref="A25">IFERROR(INDEX(Control!$C$4:$C$32,SMALL(IF(Control!$B$4:$B$32="Sí",ROW(Control!$B$4:$B$32)),14)-3)-INDEX(Control!$D$4:$D$32,SMALL(IF(Control!$B$4:$B$32="Sí",ROW(Control!$B$4:$B$32)),14)-3)+INDEX(Control!$E$4:$E$32,SMALL(IF(Control!$B$4:$B$32="Sí",ROW(Control!$B$4:$B$32)),14)-3)-SUM(INDEX(Control!$F$4:M$32,SMALL(IF(Control!$B$4:$B$32="Sí",ROW(Control!$B$4:$B$32)),14)-3,0)),"")</f>
        <v>0</v>
      </c>
      <c r="B25" s="57" t="str" cm="1">
        <f t="array" ref="B25">IFERROR(INDEX(Control!$A$4:$A$32,SMALL(IF(Control!$B$4:$B$32="Sí",ROW(Control!$B$4:$B$32)),14)-3)&amp;IF(INDEX(Configuración!$C$10:$C$38,SMALL(IF(Control!$B$4:$B$32="Sí",ROW(Control!$B$4:$B$32)),14)-3)="Sí"," (solo para Enseñanzas Profesionales)",""),"")</f>
        <v>GUITARRA ELÉCTRICA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</row>
    <row r="26" spans="1:12" ht="22" customHeight="1" x14ac:dyDescent="0.3">
      <c r="A26" s="32" cm="1">
        <f t="array" ref="A26">IFERROR(INDEX(Control!$C$4:$C$32,SMALL(IF(Control!$B$4:$B$32="Sí",ROW(Control!$B$4:$B$32)),15)-3)-INDEX(Control!$D$4:$D$32,SMALL(IF(Control!$B$4:$B$32="Sí",ROW(Control!$B$4:$B$32)),15)-3)+INDEX(Control!$E$4:$E$32,SMALL(IF(Control!$B$4:$B$32="Sí",ROW(Control!$B$4:$B$32)),15)-3)-SUM(INDEX(Control!$F$4:M$32,SMALL(IF(Control!$B$4:$B$32="Sí",ROW(Control!$B$4:$B$32)),15)-3,0)),"")</f>
        <v>0</v>
      </c>
      <c r="B26" s="55" t="str" cm="1">
        <f t="array" ref="B26">IFERROR(INDEX(Control!$A$4:$A$32,SMALL(IF(Control!$B$4:$B$32="Sí",ROW(Control!$B$4:$B$32)),15)-3)&amp;IF(INDEX(Configuración!$C$10:$C$38,SMALL(IF(Control!$B$4:$B$32="Sí",ROW(Control!$B$4:$B$32)),15)-3)="Sí"," (solo para Enseñanzas Profesionales)",""),"")</f>
        <v>INSTRUMENTOS DE CUERDA PULSADA DEL RENACIMIENTO Y BARROCO</v>
      </c>
      <c r="C26" s="56"/>
      <c r="D26" s="56"/>
      <c r="E26" s="56"/>
      <c r="F26" s="56"/>
      <c r="G26" s="56"/>
      <c r="H26" s="56"/>
      <c r="I26" s="56"/>
      <c r="J26" s="56"/>
      <c r="K26" s="56"/>
      <c r="L26" s="56"/>
    </row>
    <row r="27" spans="1:12" ht="22" customHeight="1" x14ac:dyDescent="0.3">
      <c r="A27" s="33" cm="1">
        <f t="array" ref="A27">IFERROR(INDEX(Control!$C$4:$C$32,SMALL(IF(Control!$B$4:$B$32="Sí",ROW(Control!$B$4:$B$32)),16)-3)-INDEX(Control!$D$4:$D$32,SMALL(IF(Control!$B$4:$B$32="Sí",ROW(Control!$B$4:$B$32)),16)-3)+INDEX(Control!$E$4:$E$32,SMALL(IF(Control!$B$4:$B$32="Sí",ROW(Control!$B$4:$B$32)),16)-3)-SUM(INDEX(Control!$F$4:M$32,SMALL(IF(Control!$B$4:$B$32="Sí",ROW(Control!$B$4:$B$32)),16)-3,0)),"")</f>
        <v>0</v>
      </c>
      <c r="B27" s="57" t="str" cm="1">
        <f t="array" ref="B27">IFERROR(INDEX(Control!$A$4:$A$32,SMALL(IF(Control!$B$4:$B$32="Sí",ROW(Control!$B$4:$B$32)),16)-3)&amp;IF(INDEX(Configuración!$C$10:$C$38,SMALL(IF(Control!$B$4:$B$32="Sí",ROW(Control!$B$4:$B$32)),16)-3)="Sí"," (solo para Enseñanzas Profesionales)",""),"")</f>
        <v>INSTRUMENTOS DE PLECTRO</v>
      </c>
      <c r="C27" s="58"/>
      <c r="D27" s="58"/>
      <c r="E27" s="58"/>
      <c r="F27" s="58"/>
      <c r="G27" s="58"/>
      <c r="H27" s="58"/>
      <c r="I27" s="58"/>
      <c r="J27" s="58"/>
      <c r="K27" s="58"/>
      <c r="L27" s="58"/>
    </row>
    <row r="28" spans="1:12" ht="22" customHeight="1" x14ac:dyDescent="0.3">
      <c r="A28" s="32" cm="1">
        <f t="array" ref="A28">IFERROR(INDEX(Control!$C$4:$C$32,SMALL(IF(Control!$B$4:$B$32="Sí",ROW(Control!$B$4:$B$32)),17)-3)-INDEX(Control!$D$4:$D$32,SMALL(IF(Control!$B$4:$B$32="Sí",ROW(Control!$B$4:$B$32)),17)-3)+INDEX(Control!$E$4:$E$32,SMALL(IF(Control!$B$4:$B$32="Sí",ROW(Control!$B$4:$B$32)),17)-3)-SUM(INDEX(Control!$F$4:M$32,SMALL(IF(Control!$B$4:$B$32="Sí",ROW(Control!$B$4:$B$32)),17)-3,0)),"")</f>
        <v>0</v>
      </c>
      <c r="B28" s="55" t="str" cm="1">
        <f t="array" ref="B28">IFERROR(INDEX(Control!$A$4:$A$32,SMALL(IF(Control!$B$4:$B$32="Sí",ROW(Control!$B$4:$B$32)),17)-3)&amp;IF(INDEX(Configuración!$C$10:$C$38,SMALL(IF(Control!$B$4:$B$32="Sí",ROW(Control!$B$4:$B$32)),17)-3)="Sí"," (solo para Enseñanzas Profesionales)",""),"")</f>
        <v>OBOE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</row>
    <row r="29" spans="1:12" ht="22" customHeight="1" x14ac:dyDescent="0.3">
      <c r="A29" s="33" cm="1">
        <f t="array" ref="A29">IFERROR(INDEX(Control!$C$4:$C$32,SMALL(IF(Control!$B$4:$B$32="Sí",ROW(Control!$B$4:$B$32)),18)-3)-INDEX(Control!$D$4:$D$32,SMALL(IF(Control!$B$4:$B$32="Sí",ROW(Control!$B$4:$B$32)),18)-3)+INDEX(Control!$E$4:$E$32,SMALL(IF(Control!$B$4:$B$32="Sí",ROW(Control!$B$4:$B$32)),18)-3)-SUM(INDEX(Control!$F$4:M$32,SMALL(IF(Control!$B$4:$B$32="Sí",ROW(Control!$B$4:$B$32)),18)-3,0)),"")</f>
        <v>0</v>
      </c>
      <c r="B29" s="57" t="str" cm="1">
        <f t="array" ref="B29">IFERROR(INDEX(Control!$A$4:$A$32,SMALL(IF(Control!$B$4:$B$32="Sí",ROW(Control!$B$4:$B$32)),18)-3)&amp;IF(INDEX(Configuración!$C$10:$C$38,SMALL(IF(Control!$B$4:$B$32="Sí",ROW(Control!$B$4:$B$32)),18)-3)="Sí"," (solo para Enseñanzas Profesionales)",""),"")</f>
        <v>ÓRGANO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</row>
    <row r="30" spans="1:12" ht="22" customHeight="1" x14ac:dyDescent="0.3">
      <c r="A30" s="32" cm="1">
        <f t="array" ref="A30">IFERROR(INDEX(Control!$C$4:$C$32,SMALL(IF(Control!$B$4:$B$32="Sí",ROW(Control!$B$4:$B$32)),19)-3)-INDEX(Control!$D$4:$D$32,SMALL(IF(Control!$B$4:$B$32="Sí",ROW(Control!$B$4:$B$32)),19)-3)+INDEX(Control!$E$4:$E$32,SMALL(IF(Control!$B$4:$B$32="Sí",ROW(Control!$B$4:$B$32)),19)-3)-SUM(INDEX(Control!$F$4:M$32,SMALL(IF(Control!$B$4:$B$32="Sí",ROW(Control!$B$4:$B$32)),19)-3,0)),"")</f>
        <v>0</v>
      </c>
      <c r="B30" s="55" t="str" cm="1">
        <f t="array" ref="B30">IFERROR(INDEX(Control!$A$4:$A$32,SMALL(IF(Control!$B$4:$B$32="Sí",ROW(Control!$B$4:$B$32)),19)-3)&amp;IF(INDEX(Configuración!$C$10:$C$38,SMALL(IF(Control!$B$4:$B$32="Sí",ROW(Control!$B$4:$B$32)),19)-3)="Sí"," (solo para Enseñanzas Profesionales)",""),"")</f>
        <v>PERCUSIÓN</v>
      </c>
      <c r="C30" s="56"/>
      <c r="D30" s="56"/>
      <c r="E30" s="56"/>
      <c r="F30" s="56"/>
      <c r="G30" s="56"/>
      <c r="H30" s="56"/>
      <c r="I30" s="56"/>
      <c r="J30" s="56"/>
      <c r="K30" s="56"/>
      <c r="L30" s="56"/>
    </row>
    <row r="31" spans="1:12" ht="22" customHeight="1" x14ac:dyDescent="0.3">
      <c r="A31" s="33" cm="1">
        <f t="array" ref="A31">IFERROR(INDEX(Control!$C$4:$C$32,SMALL(IF(Control!$B$4:$B$32="Sí",ROW(Control!$B$4:$B$32)),20)-3)-INDEX(Control!$D$4:$D$32,SMALL(IF(Control!$B$4:$B$32="Sí",ROW(Control!$B$4:$B$32)),20)-3)+INDEX(Control!$E$4:$E$32,SMALL(IF(Control!$B$4:$B$32="Sí",ROW(Control!$B$4:$B$32)),20)-3)-SUM(INDEX(Control!$F$4:M$32,SMALL(IF(Control!$B$4:$B$32="Sí",ROW(Control!$B$4:$B$32)),20)-3,0)),"")</f>
        <v>0</v>
      </c>
      <c r="B31" s="57" t="str" cm="1">
        <f t="array" ref="B31">IFERROR(INDEX(Control!$A$4:$A$32,SMALL(IF(Control!$B$4:$B$32="Sí",ROW(Control!$B$4:$B$32)),20)-3)&amp;IF(INDEX(Configuración!$C$10:$C$38,SMALL(IF(Control!$B$4:$B$32="Sí",ROW(Control!$B$4:$B$32)),20)-3)="Sí"," (solo para Enseñanzas Profesionales)",""),"")</f>
        <v>PIANO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</row>
    <row r="32" spans="1:12" ht="22" customHeight="1" x14ac:dyDescent="0.3">
      <c r="A32" s="32" cm="1">
        <f t="array" ref="A32">IFERROR(INDEX(Control!$C$4:$C$32,SMALL(IF(Control!$B$4:$B$32="Sí",ROW(Control!$B$4:$B$32)),21)-3)-INDEX(Control!$D$4:$D$32,SMALL(IF(Control!$B$4:$B$32="Sí",ROW(Control!$B$4:$B$32)),21)-3)+INDEX(Control!$E$4:$E$32,SMALL(IF(Control!$B$4:$B$32="Sí",ROW(Control!$B$4:$B$32)),21)-3)-SUM(INDEX(Control!$F$4:M$32,SMALL(IF(Control!$B$4:$B$32="Sí",ROW(Control!$B$4:$B$32)),21)-3,0)),"")</f>
        <v>0</v>
      </c>
      <c r="B32" s="55" t="str" cm="1">
        <f t="array" ref="B32">IFERROR(INDEX(Control!$A$4:$A$32,SMALL(IF(Control!$B$4:$B$32="Sí",ROW(Control!$B$4:$B$32)),21)-3)&amp;IF(INDEX(Configuración!$C$10:$C$38,SMALL(IF(Control!$B$4:$B$32="Sí",ROW(Control!$B$4:$B$32)),21)-3)="Sí"," (solo para Enseñanzas Profesionales)",""),"")</f>
        <v>SAXOFÓN</v>
      </c>
      <c r="C32" s="56"/>
      <c r="D32" s="56"/>
      <c r="E32" s="56"/>
      <c r="F32" s="56"/>
      <c r="G32" s="56"/>
      <c r="H32" s="56"/>
      <c r="I32" s="56"/>
      <c r="J32" s="56"/>
      <c r="K32" s="56"/>
      <c r="L32" s="56"/>
    </row>
    <row r="33" spans="1:12" ht="22" customHeight="1" x14ac:dyDescent="0.3">
      <c r="A33" s="33" cm="1">
        <f t="array" ref="A33">IFERROR(INDEX(Control!$C$4:$C$32,SMALL(IF(Control!$B$4:$B$32="Sí",ROW(Control!$B$4:$B$32)),22)-3)-INDEX(Control!$D$4:$D$32,SMALL(IF(Control!$B$4:$B$32="Sí",ROW(Control!$B$4:$B$32)),22)-3)+INDEX(Control!$E$4:$E$32,SMALL(IF(Control!$B$4:$B$32="Sí",ROW(Control!$B$4:$B$32)),22)-3)-SUM(INDEX(Control!$F$4:M$32,SMALL(IF(Control!$B$4:$B$32="Sí",ROW(Control!$B$4:$B$32)),22)-3,0)),"")</f>
        <v>0</v>
      </c>
      <c r="B33" s="57" t="str" cm="1">
        <f t="array" ref="B33">IFERROR(INDEX(Control!$A$4:$A$32,SMALL(IF(Control!$B$4:$B$32="Sí",ROW(Control!$B$4:$B$32)),22)-3)&amp;IF(INDEX(Configuración!$C$10:$C$38,SMALL(IF(Control!$B$4:$B$32="Sí",ROW(Control!$B$4:$B$32)),22)-3)="Sí"," (solo para Enseñanzas Profesionales)",""),"")</f>
        <v>TROMBÓN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</row>
    <row r="34" spans="1:12" ht="22" customHeight="1" x14ac:dyDescent="0.3">
      <c r="A34" s="32" cm="1">
        <f t="array" ref="A34">IFERROR(INDEX(Control!$C$4:$C$32,SMALL(IF(Control!$B$4:$B$32="Sí",ROW(Control!$B$4:$B$32)),23)-3)-INDEX(Control!$D$4:$D$32,SMALL(IF(Control!$B$4:$B$32="Sí",ROW(Control!$B$4:$B$32)),23)-3)+INDEX(Control!$E$4:$E$32,SMALL(IF(Control!$B$4:$B$32="Sí",ROW(Control!$B$4:$B$32)),23)-3)-SUM(INDEX(Control!$F$4:M$32,SMALL(IF(Control!$B$4:$B$32="Sí",ROW(Control!$B$4:$B$32)),23)-3,0)),"")</f>
        <v>0</v>
      </c>
      <c r="B34" s="55" t="str" cm="1">
        <f t="array" ref="B34">IFERROR(INDEX(Control!$A$4:$A$32,SMALL(IF(Control!$B$4:$B$32="Sí",ROW(Control!$B$4:$B$32)),23)-3)&amp;IF(INDEX(Configuración!$C$10:$C$38,SMALL(IF(Control!$B$4:$B$32="Sí",ROW(Control!$B$4:$B$32)),23)-3)="Sí"," (solo para Enseñanzas Profesionales)",""),"")</f>
        <v>TROMPA</v>
      </c>
      <c r="C34" s="56"/>
      <c r="D34" s="56"/>
      <c r="E34" s="56"/>
      <c r="F34" s="56"/>
      <c r="G34" s="56"/>
      <c r="H34" s="56"/>
      <c r="I34" s="56"/>
      <c r="J34" s="56"/>
      <c r="K34" s="56"/>
      <c r="L34" s="56"/>
    </row>
    <row r="35" spans="1:12" ht="22" customHeight="1" x14ac:dyDescent="0.3">
      <c r="A35" s="33" cm="1">
        <f t="array" ref="A35">IFERROR(INDEX(Control!$C$4:$C$32,SMALL(IF(Control!$B$4:$B$32="Sí",ROW(Control!$B$4:$B$32)),24)-3)-INDEX(Control!$D$4:$D$32,SMALL(IF(Control!$B$4:$B$32="Sí",ROW(Control!$B$4:$B$32)),24)-3)+INDEX(Control!$E$4:$E$32,SMALL(IF(Control!$B$4:$B$32="Sí",ROW(Control!$B$4:$B$32)),24)-3)-SUM(INDEX(Control!$F$4:M$32,SMALL(IF(Control!$B$4:$B$32="Sí",ROW(Control!$B$4:$B$32)),24)-3,0)),"")</f>
        <v>0</v>
      </c>
      <c r="B35" s="57" t="str" cm="1">
        <f t="array" ref="B35">IFERROR(INDEX(Control!$A$4:$A$32,SMALL(IF(Control!$B$4:$B$32="Sí",ROW(Control!$B$4:$B$32)),24)-3)&amp;IF(INDEX(Configuración!$C$10:$C$38,SMALL(IF(Control!$B$4:$B$32="Sí",ROW(Control!$B$4:$B$32)),24)-3)="Sí"," (solo para Enseñanzas Profesionales)",""),"")</f>
        <v>TROMPETA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</row>
    <row r="36" spans="1:12" ht="22" customHeight="1" x14ac:dyDescent="0.3">
      <c r="A36" s="32" cm="1">
        <f t="array" ref="A36">IFERROR(INDEX(Control!$C$4:$C$32,SMALL(IF(Control!$B$4:$B$32="Sí",ROW(Control!$B$4:$B$32)),25)-3)-INDEX(Control!$D$4:$D$32,SMALL(IF(Control!$B$4:$B$32="Sí",ROW(Control!$B$4:$B$32)),25)-3)+INDEX(Control!$E$4:$E$32,SMALL(IF(Control!$B$4:$B$32="Sí",ROW(Control!$B$4:$B$32)),25)-3)-SUM(INDEX(Control!$F$4:M$32,SMALL(IF(Control!$B$4:$B$32="Sí",ROW(Control!$B$4:$B$32)),25)-3,0)),"")</f>
        <v>0</v>
      </c>
      <c r="B36" s="55" t="str" cm="1">
        <f t="array" ref="B36">IFERROR(INDEX(Control!$A$4:$A$32,SMALL(IF(Control!$B$4:$B$32="Sí",ROW(Control!$B$4:$B$32)),25)-3)&amp;IF(INDEX(Configuración!$C$10:$C$38,SMALL(IF(Control!$B$4:$B$32="Sí",ROW(Control!$B$4:$B$32)),25)-3)="Sí"," (solo para Enseñanzas Profesionales)",""),"")</f>
        <v>TUBA</v>
      </c>
      <c r="C36" s="56"/>
      <c r="D36" s="56"/>
      <c r="E36" s="56"/>
      <c r="F36" s="56"/>
      <c r="G36" s="56"/>
      <c r="H36" s="56"/>
      <c r="I36" s="56"/>
      <c r="J36" s="56"/>
      <c r="K36" s="56"/>
      <c r="L36" s="56"/>
    </row>
    <row r="37" spans="1:12" ht="22" customHeight="1" x14ac:dyDescent="0.3">
      <c r="A37" s="33" cm="1">
        <f t="array" ref="A37">IFERROR(INDEX(Control!$C$4:$C$32,SMALL(IF(Control!$B$4:$B$32="Sí",ROW(Control!$B$4:$B$32)),26)-3)-INDEX(Control!$D$4:$D$32,SMALL(IF(Control!$B$4:$B$32="Sí",ROW(Control!$B$4:$B$32)),26)-3)+INDEX(Control!$E$4:$E$32,SMALL(IF(Control!$B$4:$B$32="Sí",ROW(Control!$B$4:$B$32)),26)-3)-SUM(INDEX(Control!$F$4:M$32,SMALL(IF(Control!$B$4:$B$32="Sí",ROW(Control!$B$4:$B$32)),26)-3,0)),"")</f>
        <v>0</v>
      </c>
      <c r="B37" s="57" t="str" cm="1">
        <f t="array" ref="B37">IFERROR(INDEX(Control!$A$4:$A$32,SMALL(IF(Control!$B$4:$B$32="Sí",ROW(Control!$B$4:$B$32)),26)-3)&amp;IF(INDEX(Configuración!$C$10:$C$38,SMALL(IF(Control!$B$4:$B$32="Sí",ROW(Control!$B$4:$B$32)),26)-3)="Sí"," (solo para Enseñanzas Profesionales)",""),"")</f>
        <v>VIOLA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</row>
    <row r="38" spans="1:12" ht="22" customHeight="1" x14ac:dyDescent="0.3">
      <c r="A38" s="32" cm="1">
        <f t="array" ref="A38">IFERROR(INDEX(Control!$C$4:$C$32,SMALL(IF(Control!$B$4:$B$32="Sí",ROW(Control!$B$4:$B$32)),27)-3)-INDEX(Control!$D$4:$D$32,SMALL(IF(Control!$B$4:$B$32="Sí",ROW(Control!$B$4:$B$32)),27)-3)+INDEX(Control!$E$4:$E$32,SMALL(IF(Control!$B$4:$B$32="Sí",ROW(Control!$B$4:$B$32)),27)-3)-SUM(INDEX(Control!$F$4:M$32,SMALL(IF(Control!$B$4:$B$32="Sí",ROW(Control!$B$4:$B$32)),27)-3,0)),"")</f>
        <v>0</v>
      </c>
      <c r="B38" s="55" t="str" cm="1">
        <f t="array" ref="B38">IFERROR(INDEX(Control!$A$4:$A$32,SMALL(IF(Control!$B$4:$B$32="Sí",ROW(Control!$B$4:$B$32)),27)-3)&amp;IF(INDEX(Configuración!$C$10:$C$38,SMALL(IF(Control!$B$4:$B$32="Sí",ROW(Control!$B$4:$B$32)),27)-3)="Sí"," (solo para Enseñanzas Profesionales)",""),"")</f>
        <v>VIOLA DA GAMBA</v>
      </c>
      <c r="C38" s="56"/>
      <c r="D38" s="56"/>
      <c r="E38" s="56"/>
      <c r="F38" s="56"/>
      <c r="G38" s="56"/>
      <c r="H38" s="56"/>
      <c r="I38" s="56"/>
      <c r="J38" s="56"/>
      <c r="K38" s="56"/>
      <c r="L38" s="56"/>
    </row>
    <row r="39" spans="1:12" ht="22" customHeight="1" x14ac:dyDescent="0.3">
      <c r="A39" s="33" cm="1">
        <f t="array" ref="A39">IFERROR(INDEX(Control!$C$4:$C$32,SMALL(IF(Control!$B$4:$B$32="Sí",ROW(Control!$B$4:$B$32)),28)-3)-INDEX(Control!$D$4:$D$32,SMALL(IF(Control!$B$4:$B$32="Sí",ROW(Control!$B$4:$B$32)),28)-3)+INDEX(Control!$E$4:$E$32,SMALL(IF(Control!$B$4:$B$32="Sí",ROW(Control!$B$4:$B$32)),28)-3)-SUM(INDEX(Control!$F$4:M$32,SMALL(IF(Control!$B$4:$B$32="Sí",ROW(Control!$B$4:$B$32)),28)-3,0)),"")</f>
        <v>0</v>
      </c>
      <c r="B39" s="57" t="str" cm="1">
        <f t="array" ref="B39">IFERROR(INDEX(Control!$A$4:$A$32,SMALL(IF(Control!$B$4:$B$32="Sí",ROW(Control!$B$4:$B$32)),28)-3)&amp;IF(INDEX(Configuración!$C$10:$C$38,SMALL(IF(Control!$B$4:$B$32="Sí",ROW(Control!$B$4:$B$32)),28)-3)="Sí"," (solo para Enseñanzas Profesionales)",""),"")</f>
        <v>VIOLÍN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</row>
    <row r="40" spans="1:12" ht="22" customHeight="1" x14ac:dyDescent="0.3">
      <c r="A40" s="32" cm="1">
        <f t="array" ref="A40">IFERROR(INDEX(Control!$C$4:$C$32,SMALL(IF(Control!$B$4:$B$32="Sí",ROW(Control!$B$4:$B$32)),29)-3)-INDEX(Control!$D$4:$D$32,SMALL(IF(Control!$B$4:$B$32="Sí",ROW(Control!$B$4:$B$32)),29)-3)+INDEX(Control!$E$4:$E$32,SMALL(IF(Control!$B$4:$B$32="Sí",ROW(Control!$B$4:$B$32)),29)-3)-SUM(INDEX(Control!$F$4:M$32,SMALL(IF(Control!$B$4:$B$32="Sí",ROW(Control!$B$4:$B$32)),29)-3,0)),"")</f>
        <v>0</v>
      </c>
      <c r="B40" s="55" t="str" cm="1">
        <f t="array" ref="B40">IFERROR(INDEX(Control!$A$4:$A$32,SMALL(IF(Control!$B$4:$B$32="Sí",ROW(Control!$B$4:$B$32)),29)-3)&amp;IF(INDEX(Configuración!$C$10:$C$38,SMALL(IF(Control!$B$4:$B$32="Sí",ROW(Control!$B$4:$B$32)),29)-3)="Sí"," (solo para Enseñanzas Profesionales)",""),"")</f>
        <v>VIOLONCHELO</v>
      </c>
      <c r="C40" s="56"/>
      <c r="D40" s="56"/>
      <c r="E40" s="56"/>
      <c r="F40" s="56"/>
      <c r="G40" s="56"/>
      <c r="H40" s="56"/>
      <c r="I40" s="56"/>
      <c r="J40" s="56"/>
      <c r="K40" s="56"/>
      <c r="L40" s="56"/>
    </row>
    <row r="41" spans="1:12" ht="22" customHeight="1" thickBot="1" x14ac:dyDescent="0.35">
      <c r="A41" s="43" t="str" cm="1">
        <f t="array" ref="A41">IFERROR(INDEX(Control!$C$4:$C$32,SMALL(IF(Control!$B$4:$B$32="Sí",ROW(Control!$B$4:$B$32)),30)-3)-INDEX(Control!$D$4:$D$32,SMALL(IF(Control!$B$4:$B$32="Sí",ROW(Control!$B$4:$B$32)),30)-3)+INDEX(Control!$E$4:$E$32,SMALL(IF(Control!$B$4:$B$32="Sí",ROW(Control!$B$4:$B$32)),30)-3)-SUM(INDEX(Control!$F$4:M$32,SMALL(IF(Control!$B$4:$B$32="Sí",ROW(Control!$B$4:$B$32)),30)-3,0)),"")</f>
        <v/>
      </c>
      <c r="B41" s="70" t="str" cm="1">
        <f t="array" ref="B41">IFERROR(INDEX(Control!$A$4:$A$32,SMALL(IF(Control!$B$4:$B$32="Sí",ROW(Control!$B$4:$B$32)),30)-3)&amp;IF(INDEX(Configuración!$C$10:$C$38,SMALL(IF(Control!$B$4:$B$32="Sí",ROW(Control!$B$4:$B$32)),30)-3)="Sí"," (solo para Enseñanzas Profesionales)",""),"")</f>
        <v/>
      </c>
      <c r="C41" s="71"/>
      <c r="D41" s="71"/>
      <c r="E41" s="71"/>
      <c r="F41" s="71"/>
      <c r="G41" s="71"/>
      <c r="H41" s="71"/>
      <c r="I41" s="71"/>
      <c r="J41" s="71"/>
      <c r="K41" s="71"/>
      <c r="L41" s="71"/>
    </row>
    <row r="42" spans="1:12" ht="30" customHeight="1" thickTop="1" x14ac:dyDescent="0.3">
      <c r="A42" s="44">
        <f>SUM(A12:A41)</f>
        <v>0</v>
      </c>
      <c r="B42" s="54" t="s">
        <v>188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</row>
    <row r="43" spans="1:12" ht="20" customHeight="1" x14ac:dyDescent="0.2">
      <c r="A43" s="68" t="s">
        <v>113</v>
      </c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</row>
    <row r="44" spans="1:12" ht="14" customHeight="1" x14ac:dyDescent="0.2">
      <c r="A44" s="29" t="s">
        <v>67</v>
      </c>
      <c r="B44" s="65" t="s">
        <v>41</v>
      </c>
      <c r="C44" s="65"/>
      <c r="D44" s="65"/>
      <c r="E44" s="65"/>
      <c r="F44" s="65"/>
      <c r="G44" s="29" t="s">
        <v>79</v>
      </c>
      <c r="H44" s="65" t="s">
        <v>52</v>
      </c>
      <c r="I44" s="65"/>
      <c r="J44" s="65"/>
      <c r="K44" s="65"/>
      <c r="L44" s="65"/>
    </row>
    <row r="45" spans="1:12" ht="14" customHeight="1" x14ac:dyDescent="0.2">
      <c r="A45" s="29" t="s">
        <v>68</v>
      </c>
      <c r="B45" s="65" t="s">
        <v>42</v>
      </c>
      <c r="C45" s="65"/>
      <c r="D45" s="65"/>
      <c r="E45" s="65"/>
      <c r="F45" s="65"/>
      <c r="G45" s="29" t="s">
        <v>80</v>
      </c>
      <c r="H45" s="65" t="s">
        <v>53</v>
      </c>
      <c r="I45" s="65"/>
      <c r="J45" s="65"/>
      <c r="K45" s="65"/>
      <c r="L45" s="65"/>
    </row>
    <row r="46" spans="1:12" ht="14" customHeight="1" x14ac:dyDescent="0.2">
      <c r="A46" s="29" t="s">
        <v>69</v>
      </c>
      <c r="B46" s="65" t="s">
        <v>43</v>
      </c>
      <c r="C46" s="65"/>
      <c r="D46" s="65"/>
      <c r="E46" s="65"/>
      <c r="F46" s="65"/>
      <c r="G46" s="29" t="s">
        <v>81</v>
      </c>
      <c r="H46" s="65" t="s">
        <v>54</v>
      </c>
      <c r="I46" s="65"/>
      <c r="J46" s="65"/>
      <c r="K46" s="65"/>
      <c r="L46" s="65"/>
    </row>
    <row r="47" spans="1:12" ht="14" customHeight="1" x14ac:dyDescent="0.2">
      <c r="A47" s="29" t="s">
        <v>70</v>
      </c>
      <c r="B47" s="65" t="s">
        <v>44</v>
      </c>
      <c r="C47" s="65"/>
      <c r="D47" s="65"/>
      <c r="E47" s="65"/>
      <c r="F47" s="65"/>
      <c r="G47" s="29" t="s">
        <v>82</v>
      </c>
      <c r="H47" s="65" t="s">
        <v>55</v>
      </c>
      <c r="I47" s="65"/>
      <c r="J47" s="65"/>
      <c r="K47" s="65"/>
      <c r="L47" s="65"/>
    </row>
    <row r="48" spans="1:12" ht="14" customHeight="1" x14ac:dyDescent="0.2">
      <c r="A48" s="29" t="s">
        <v>71</v>
      </c>
      <c r="B48" s="65" t="s">
        <v>45</v>
      </c>
      <c r="C48" s="65"/>
      <c r="D48" s="65"/>
      <c r="E48" s="65"/>
      <c r="F48" s="65"/>
      <c r="G48" s="29" t="s">
        <v>83</v>
      </c>
      <c r="H48" s="65" t="s">
        <v>56</v>
      </c>
      <c r="I48" s="65"/>
      <c r="J48" s="65"/>
      <c r="K48" s="65"/>
      <c r="L48" s="65"/>
    </row>
    <row r="49" spans="1:12" ht="14" customHeight="1" x14ac:dyDescent="0.2">
      <c r="A49" s="29" t="s">
        <v>72</v>
      </c>
      <c r="B49" s="65" t="s">
        <v>195</v>
      </c>
      <c r="C49" s="65"/>
      <c r="D49" s="65"/>
      <c r="E49" s="65"/>
      <c r="F49" s="65"/>
      <c r="G49" s="29" t="s">
        <v>84</v>
      </c>
      <c r="H49" s="65" t="s">
        <v>57</v>
      </c>
      <c r="I49" s="65"/>
      <c r="J49" s="65"/>
      <c r="K49" s="65"/>
      <c r="L49" s="65"/>
    </row>
    <row r="50" spans="1:12" ht="14" customHeight="1" x14ac:dyDescent="0.2">
      <c r="A50" s="29" t="s">
        <v>73</v>
      </c>
      <c r="B50" s="65" t="s">
        <v>46</v>
      </c>
      <c r="C50" s="65"/>
      <c r="D50" s="65"/>
      <c r="E50" s="65"/>
      <c r="F50" s="65"/>
      <c r="G50" s="29" t="s">
        <v>85</v>
      </c>
      <c r="H50" s="65" t="s">
        <v>58</v>
      </c>
      <c r="I50" s="65"/>
      <c r="J50" s="65"/>
      <c r="K50" s="65"/>
      <c r="L50" s="65"/>
    </row>
    <row r="51" spans="1:12" ht="14" customHeight="1" x14ac:dyDescent="0.2">
      <c r="A51" s="29" t="s">
        <v>74</v>
      </c>
      <c r="B51" s="65" t="s">
        <v>47</v>
      </c>
      <c r="C51" s="65"/>
      <c r="D51" s="65"/>
      <c r="E51" s="65"/>
      <c r="F51" s="65"/>
      <c r="G51" s="29" t="s">
        <v>86</v>
      </c>
      <c r="H51" s="65" t="s">
        <v>59</v>
      </c>
      <c r="I51" s="65"/>
      <c r="J51" s="65"/>
      <c r="K51" s="65"/>
      <c r="L51" s="65"/>
    </row>
    <row r="52" spans="1:12" ht="14" customHeight="1" x14ac:dyDescent="0.2">
      <c r="A52" s="28" t="s">
        <v>75</v>
      </c>
      <c r="B52" s="66" t="s">
        <v>48</v>
      </c>
      <c r="C52" s="65"/>
      <c r="D52" s="65"/>
      <c r="E52" s="65"/>
      <c r="F52" s="65"/>
      <c r="G52" s="29" t="s">
        <v>87</v>
      </c>
      <c r="H52" s="65" t="s">
        <v>60</v>
      </c>
      <c r="I52" s="65"/>
      <c r="J52" s="65"/>
      <c r="K52" s="65"/>
      <c r="L52" s="65"/>
    </row>
    <row r="53" spans="1:12" ht="14" customHeight="1" x14ac:dyDescent="0.2">
      <c r="A53" s="29" t="s">
        <v>76</v>
      </c>
      <c r="B53" s="65" t="s">
        <v>49</v>
      </c>
      <c r="C53" s="65"/>
      <c r="D53" s="65"/>
      <c r="E53" s="65"/>
      <c r="F53" s="65"/>
      <c r="G53" s="29" t="s">
        <v>88</v>
      </c>
      <c r="H53" s="65" t="s">
        <v>61</v>
      </c>
      <c r="I53" s="65"/>
      <c r="J53" s="65"/>
      <c r="K53" s="65"/>
      <c r="L53" s="65"/>
    </row>
    <row r="54" spans="1:12" ht="14" customHeight="1" x14ac:dyDescent="0.2">
      <c r="A54" s="29" t="s">
        <v>77</v>
      </c>
      <c r="B54" s="65" t="s">
        <v>50</v>
      </c>
      <c r="C54" s="65"/>
      <c r="D54" s="65"/>
      <c r="E54" s="65"/>
      <c r="F54" s="65"/>
      <c r="G54" s="29" t="s">
        <v>89</v>
      </c>
      <c r="H54" s="65" t="s">
        <v>62</v>
      </c>
      <c r="I54" s="65"/>
      <c r="J54" s="65"/>
      <c r="K54" s="65"/>
      <c r="L54" s="65"/>
    </row>
    <row r="55" spans="1:12" ht="14" customHeight="1" x14ac:dyDescent="0.2">
      <c r="A55" s="29" t="s">
        <v>78</v>
      </c>
      <c r="B55" s="65" t="s">
        <v>51</v>
      </c>
      <c r="C55" s="65"/>
      <c r="D55" s="65"/>
      <c r="E55" s="65"/>
      <c r="F55" s="65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14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FBABDA-D2DA-8344-BC61-8E5BC02637D3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9" t="s">
        <v>65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spans="1:12" ht="42" customHeight="1" x14ac:dyDescent="0.4">
      <c r="A2" s="60">
        <f>Configuración!B3</f>
        <v>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1:12" ht="24" customHeight="1" x14ac:dyDescent="0.25">
      <c r="A3" s="61" t="str">
        <f>"Curso académico: "&amp;Configuración!B4</f>
        <v xml:space="preserve">Curso académico: 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34" customHeight="1" x14ac:dyDescent="0.3">
      <c r="A4" s="62" t="s">
        <v>124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ht="6" customHeight="1" x14ac:dyDescent="0.2"/>
    <row r="6" spans="1:12" ht="22" customHeight="1" thickBot="1" x14ac:dyDescent="0.25">
      <c r="A6" s="63" t="s">
        <v>66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</row>
    <row r="7" spans="1:12" ht="22" customHeight="1" thickBot="1" x14ac:dyDescent="0.25">
      <c r="A7" s="21" t="s">
        <v>67</v>
      </c>
      <c r="B7" s="21" t="s">
        <v>68</v>
      </c>
      <c r="C7" s="21" t="s">
        <v>69</v>
      </c>
      <c r="D7" s="21" t="s">
        <v>70</v>
      </c>
      <c r="E7" s="21" t="s">
        <v>71</v>
      </c>
      <c r="F7" s="21" t="s">
        <v>72</v>
      </c>
      <c r="G7" s="21" t="s">
        <v>73</v>
      </c>
      <c r="H7" s="21" t="s">
        <v>74</v>
      </c>
      <c r="I7" s="21" t="s">
        <v>75</v>
      </c>
      <c r="J7" s="15" t="s">
        <v>76</v>
      </c>
      <c r="K7" s="18" t="s">
        <v>77</v>
      </c>
      <c r="L7" s="19" t="s">
        <v>78</v>
      </c>
    </row>
    <row r="8" spans="1:12" ht="22" customHeight="1" thickBot="1" x14ac:dyDescent="0.25">
      <c r="A8" s="17" t="s">
        <v>79</v>
      </c>
      <c r="B8" s="17" t="s">
        <v>80</v>
      </c>
      <c r="C8" s="17" t="s">
        <v>81</v>
      </c>
      <c r="D8" s="17" t="s">
        <v>82</v>
      </c>
      <c r="E8" s="17" t="s">
        <v>83</v>
      </c>
      <c r="F8" s="17" t="s">
        <v>84</v>
      </c>
      <c r="G8" s="17" t="s">
        <v>85</v>
      </c>
      <c r="H8" s="17" t="s">
        <v>86</v>
      </c>
      <c r="I8" s="17" t="s">
        <v>87</v>
      </c>
      <c r="J8" s="17" t="s">
        <v>88</v>
      </c>
      <c r="K8" s="17" t="s">
        <v>89</v>
      </c>
      <c r="L8" s="20"/>
    </row>
    <row r="9" spans="1:12" ht="20" customHeight="1" x14ac:dyDescent="0.2">
      <c r="A9" s="64" t="s">
        <v>98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</row>
    <row r="10" spans="1:12" ht="6" customHeight="1" x14ac:dyDescent="0.2"/>
    <row r="11" spans="1:12" ht="26" customHeight="1" x14ac:dyDescent="0.25">
      <c r="A11" s="31" t="s">
        <v>91</v>
      </c>
      <c r="B11" s="67" t="s">
        <v>4</v>
      </c>
      <c r="C11" s="67"/>
      <c r="D11" s="67"/>
      <c r="E11" s="67"/>
      <c r="F11" s="67"/>
      <c r="G11" s="67"/>
      <c r="H11" s="67"/>
      <c r="I11" s="67"/>
      <c r="J11" s="67"/>
      <c r="K11" s="67"/>
      <c r="L11" s="67"/>
    </row>
    <row r="12" spans="1:12" ht="22" customHeight="1" x14ac:dyDescent="0.3">
      <c r="A12" s="32" cm="1">
        <f t="array" ref="A12">IFERROR(INDEX(Control!$C$4:$C$32,SMALL(IF(Control!$B$4:$B$32="Sí",ROW(Control!$B$4:$B$32)),1)-3)-INDEX(Control!$D$4:$D$32,SMALL(IF(Control!$B$4:$B$32="Sí",ROW(Control!$B$4:$B$32)),1)-3)+INDEX(Control!$E$4:$E$32,SMALL(IF(Control!$B$4:$B$32="Sí",ROW(Control!$B$4:$B$32)),1)-3)-SUM(INDEX(Control!$F$4:N$32,SMALL(IF(Control!$B$4:$B$32="Sí",ROW(Control!$B$4:$B$32)),1)-3,0)),"")</f>
        <v>0</v>
      </c>
      <c r="B12" s="55" t="str" cm="1">
        <f t="array" ref="B12">IFERROR(INDEX(Control!$A$4:$A$32,SMALL(IF(Control!$B$4:$B$32="Sí",ROW(Control!$B$4:$B$32)),1)-3)&amp;IF(INDEX(Configuración!$C$10:$C$38,SMALL(IF(Control!$B$4:$B$32="Sí",ROW(Control!$B$4:$B$32)),1)-3)="Sí"," (solo para Enseñanzas Profesionales)",""),"")</f>
        <v>ACORDEÓN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</row>
    <row r="13" spans="1:12" ht="22" customHeight="1" x14ac:dyDescent="0.3">
      <c r="A13" s="33" cm="1">
        <f t="array" ref="A13">IFERROR(INDEX(Control!$C$4:$C$32,SMALL(IF(Control!$B$4:$B$32="Sí",ROW(Control!$B$4:$B$32)),2)-3)-INDEX(Control!$D$4:$D$32,SMALL(IF(Control!$B$4:$B$32="Sí",ROW(Control!$B$4:$B$32)),2)-3)+INDEX(Control!$E$4:$E$32,SMALL(IF(Control!$B$4:$B$32="Sí",ROW(Control!$B$4:$B$32)),2)-3)-SUM(INDEX(Control!$F$4:N$32,SMALL(IF(Control!$B$4:$B$32="Sí",ROW(Control!$B$4:$B$32)),2)-3,0)),"")</f>
        <v>0</v>
      </c>
      <c r="B13" s="57" t="str" cm="1">
        <f t="array" ref="B13">IFERROR(INDEX(Control!$A$4:$A$32,SMALL(IF(Control!$B$4:$B$32="Sí",ROW(Control!$B$4:$B$32)),2)-3)&amp;IF(INDEX(Configuración!$C$10:$C$38,SMALL(IF(Control!$B$4:$B$32="Sí",ROW(Control!$B$4:$B$32)),2)-3)="Sí"," (solo para Enseñanzas Profesionales)",""),"")</f>
        <v>ARPA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</row>
    <row r="14" spans="1:12" ht="22" customHeight="1" x14ac:dyDescent="0.3">
      <c r="A14" s="32" cm="1">
        <f t="array" ref="A14">IFERROR(INDEX(Control!$C$4:$C$32,SMALL(IF(Control!$B$4:$B$32="Sí",ROW(Control!$B$4:$B$32)),3)-3)-INDEX(Control!$D$4:$D$32,SMALL(IF(Control!$B$4:$B$32="Sí",ROW(Control!$B$4:$B$32)),3)-3)+INDEX(Control!$E$4:$E$32,SMALL(IF(Control!$B$4:$B$32="Sí",ROW(Control!$B$4:$B$32)),3)-3)-SUM(INDEX(Control!$F$4:N$32,SMALL(IF(Control!$B$4:$B$32="Sí",ROW(Control!$B$4:$B$32)),3)-3,0)),"")</f>
        <v>0</v>
      </c>
      <c r="B14" s="55" t="str" cm="1">
        <f t="array" ref="B14">IFERROR(INDEX(Control!$A$4:$A$32,SMALL(IF(Control!$B$4:$B$32="Sí",ROW(Control!$B$4:$B$32)),3)-3)&amp;IF(INDEX(Configuración!$C$10:$C$38,SMALL(IF(Control!$B$4:$B$32="Sí",ROW(Control!$B$4:$B$32)),3)-3)="Sí"," (solo para Enseñanzas Profesionales)",""),"")</f>
        <v>BAJO ELÉCTRICO</v>
      </c>
      <c r="C14" s="56"/>
      <c r="D14" s="56"/>
      <c r="E14" s="56"/>
      <c r="F14" s="56"/>
      <c r="G14" s="56"/>
      <c r="H14" s="56"/>
      <c r="I14" s="56"/>
      <c r="J14" s="56"/>
      <c r="K14" s="56"/>
      <c r="L14" s="56"/>
    </row>
    <row r="15" spans="1:12" ht="22" customHeight="1" x14ac:dyDescent="0.3">
      <c r="A15" s="33" cm="1">
        <f t="array" ref="A15">IFERROR(INDEX(Control!$C$4:$C$32,SMALL(IF(Control!$B$4:$B$32="Sí",ROW(Control!$B$4:$B$32)),4)-3)-INDEX(Control!$D$4:$D$32,SMALL(IF(Control!$B$4:$B$32="Sí",ROW(Control!$B$4:$B$32)),4)-3)+INDEX(Control!$E$4:$E$32,SMALL(IF(Control!$B$4:$B$32="Sí",ROW(Control!$B$4:$B$32)),4)-3)-SUM(INDEX(Control!$F$4:N$32,SMALL(IF(Control!$B$4:$B$32="Sí",ROW(Control!$B$4:$B$32)),4)-3,0)),"")</f>
        <v>0</v>
      </c>
      <c r="B15" s="57" t="str" cm="1">
        <f t="array" ref="B15">IFERROR(INDEX(Control!$A$4:$A$32,SMALL(IF(Control!$B$4:$B$32="Sí",ROW(Control!$B$4:$B$32)),4)-3)&amp;IF(INDEX(Configuración!$C$10:$C$38,SMALL(IF(Control!$B$4:$B$32="Sí",ROW(Control!$B$4:$B$32)),4)-3)="Sí"," (solo para Enseñanzas Profesionales)",""),"")</f>
        <v>CANTO (solo para Enseñanzas Profesionales)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</row>
    <row r="16" spans="1:12" ht="22" customHeight="1" x14ac:dyDescent="0.3">
      <c r="A16" s="32" cm="1">
        <f t="array" ref="A16">IFERROR(INDEX(Control!$C$4:$C$32,SMALL(IF(Control!$B$4:$B$32="Sí",ROW(Control!$B$4:$B$32)),5)-3)-INDEX(Control!$D$4:$D$32,SMALL(IF(Control!$B$4:$B$32="Sí",ROW(Control!$B$4:$B$32)),5)-3)+INDEX(Control!$E$4:$E$32,SMALL(IF(Control!$B$4:$B$32="Sí",ROW(Control!$B$4:$B$32)),5)-3)-SUM(INDEX(Control!$F$4:N$32,SMALL(IF(Control!$B$4:$B$32="Sí",ROW(Control!$B$4:$B$32)),5)-3,0)),"")</f>
        <v>0</v>
      </c>
      <c r="B16" s="55" t="str" cm="1">
        <f t="array" ref="B16">IFERROR(INDEX(Control!$A$4:$A$32,SMALL(IF(Control!$B$4:$B$32="Sí",ROW(Control!$B$4:$B$32)),5)-3)&amp;IF(INDEX(Configuración!$C$10:$C$38,SMALL(IF(Control!$B$4:$B$32="Sí",ROW(Control!$B$4:$B$32)),5)-3)="Sí"," (solo para Enseñanzas Profesionales)",""),"")</f>
        <v>CANTO VALENCIANO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</row>
    <row r="17" spans="1:12" ht="22" customHeight="1" x14ac:dyDescent="0.3">
      <c r="A17" s="33" cm="1">
        <f t="array" ref="A17">IFERROR(INDEX(Control!$C$4:$C$32,SMALL(IF(Control!$B$4:$B$32="Sí",ROW(Control!$B$4:$B$32)),6)-3)-INDEX(Control!$D$4:$D$32,SMALL(IF(Control!$B$4:$B$32="Sí",ROW(Control!$B$4:$B$32)),6)-3)+INDEX(Control!$E$4:$E$32,SMALL(IF(Control!$B$4:$B$32="Sí",ROW(Control!$B$4:$B$32)),6)-3)-SUM(INDEX(Control!$F$4:N$32,SMALL(IF(Control!$B$4:$B$32="Sí",ROW(Control!$B$4:$B$32)),6)-3,0)),"")</f>
        <v>0</v>
      </c>
      <c r="B17" s="57" t="str" cm="1">
        <f t="array" ref="B17">IFERROR(INDEX(Control!$A$4:$A$32,SMALL(IF(Control!$B$4:$B$32="Sí",ROW(Control!$B$4:$B$32)),6)-3)&amp;IF(INDEX(Configuración!$C$10:$C$38,SMALL(IF(Control!$B$4:$B$32="Sí",ROW(Control!$B$4:$B$32)),6)-3)="Sí"," (solo para Enseñanzas Profesionales)",""),"")</f>
        <v>CLARINETE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</row>
    <row r="18" spans="1:12" ht="22" customHeight="1" x14ac:dyDescent="0.3">
      <c r="A18" s="32" cm="1">
        <f t="array" ref="A18">IFERROR(INDEX(Control!$C$4:$C$32,SMALL(IF(Control!$B$4:$B$32="Sí",ROW(Control!$B$4:$B$32)),7)-3)-INDEX(Control!$D$4:$D$32,SMALL(IF(Control!$B$4:$B$32="Sí",ROW(Control!$B$4:$B$32)),7)-3)+INDEX(Control!$E$4:$E$32,SMALL(IF(Control!$B$4:$B$32="Sí",ROW(Control!$B$4:$B$32)),7)-3)-SUM(INDEX(Control!$F$4:N$32,SMALL(IF(Control!$B$4:$B$32="Sí",ROW(Control!$B$4:$B$32)),7)-3,0)),"")</f>
        <v>0</v>
      </c>
      <c r="B18" s="55" t="str" cm="1">
        <f t="array" ref="B18">IFERROR(INDEX(Control!$A$4:$A$32,SMALL(IF(Control!$B$4:$B$32="Sí",ROW(Control!$B$4:$B$32)),7)-3)&amp;IF(INDEX(Configuración!$C$10:$C$38,SMALL(IF(Control!$B$4:$B$32="Sí",ROW(Control!$B$4:$B$32)),7)-3)="Sí"," (solo para Enseñanzas Profesionales)",""),"")</f>
        <v>CLAVECÍN</v>
      </c>
      <c r="C18" s="56"/>
      <c r="D18" s="56"/>
      <c r="E18" s="56"/>
      <c r="F18" s="56"/>
      <c r="G18" s="56"/>
      <c r="H18" s="56"/>
      <c r="I18" s="56"/>
      <c r="J18" s="56"/>
      <c r="K18" s="56"/>
      <c r="L18" s="56"/>
    </row>
    <row r="19" spans="1:12" ht="22" customHeight="1" x14ac:dyDescent="0.3">
      <c r="A19" s="33" cm="1">
        <f t="array" ref="A19">IFERROR(INDEX(Control!$C$4:$C$32,SMALL(IF(Control!$B$4:$B$32="Sí",ROW(Control!$B$4:$B$32)),8)-3)-INDEX(Control!$D$4:$D$32,SMALL(IF(Control!$B$4:$B$32="Sí",ROW(Control!$B$4:$B$32)),8)-3)+INDEX(Control!$E$4:$E$32,SMALL(IF(Control!$B$4:$B$32="Sí",ROW(Control!$B$4:$B$32)),8)-3)-SUM(INDEX(Control!$F$4:N$32,SMALL(IF(Control!$B$4:$B$32="Sí",ROW(Control!$B$4:$B$32)),8)-3,0)),"")</f>
        <v>0</v>
      </c>
      <c r="B19" s="57" t="str" cm="1">
        <f t="array" ref="B19">IFERROR(INDEX(Control!$A$4:$A$32,SMALL(IF(Control!$B$4:$B$32="Sí",ROW(Control!$B$4:$B$32)),8)-3)&amp;IF(INDEX(Configuración!$C$10:$C$38,SMALL(IF(Control!$B$4:$B$32="Sí",ROW(Control!$B$4:$B$32)),8)-3)="Sí"," (solo para Enseñanzas Profesionales)",""),"")</f>
        <v>CONTRABAJO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</row>
    <row r="20" spans="1:12" ht="22" customHeight="1" x14ac:dyDescent="0.3">
      <c r="A20" s="32" cm="1">
        <f t="array" ref="A20">IFERROR(INDEX(Control!$C$4:$C$32,SMALL(IF(Control!$B$4:$B$32="Sí",ROW(Control!$B$4:$B$32)),9)-3)-INDEX(Control!$D$4:$D$32,SMALL(IF(Control!$B$4:$B$32="Sí",ROW(Control!$B$4:$B$32)),9)-3)+INDEX(Control!$E$4:$E$32,SMALL(IF(Control!$B$4:$B$32="Sí",ROW(Control!$B$4:$B$32)),9)-3)-SUM(INDEX(Control!$F$4:N$32,SMALL(IF(Control!$B$4:$B$32="Sí",ROW(Control!$B$4:$B$32)),9)-3,0)),"")</f>
        <v>0</v>
      </c>
      <c r="B20" s="55" t="str" cm="1">
        <f t="array" ref="B20">IFERROR(INDEX(Control!$A$4:$A$32,SMALL(IF(Control!$B$4:$B$32="Sí",ROW(Control!$B$4:$B$32)),9)-3)&amp;IF(INDEX(Configuración!$C$10:$C$38,SMALL(IF(Control!$B$4:$B$32="Sí",ROW(Control!$B$4:$B$32)),9)-3)="Sí"," (solo para Enseñanzas Profesionales)",""),"")</f>
        <v>DULZAINA</v>
      </c>
      <c r="C20" s="56"/>
      <c r="D20" s="56"/>
      <c r="E20" s="56"/>
      <c r="F20" s="56"/>
      <c r="G20" s="56"/>
      <c r="H20" s="56"/>
      <c r="I20" s="56"/>
      <c r="J20" s="56"/>
      <c r="K20" s="56"/>
      <c r="L20" s="56"/>
    </row>
    <row r="21" spans="1:12" ht="22" customHeight="1" x14ac:dyDescent="0.3">
      <c r="A21" s="33" cm="1">
        <f t="array" ref="A21">IFERROR(INDEX(Control!$C$4:$C$32,SMALL(IF(Control!$B$4:$B$32="Sí",ROW(Control!$B$4:$B$32)),10)-3)-INDEX(Control!$D$4:$D$32,SMALL(IF(Control!$B$4:$B$32="Sí",ROW(Control!$B$4:$B$32)),10)-3)+INDEX(Control!$E$4:$E$32,SMALL(IF(Control!$B$4:$B$32="Sí",ROW(Control!$B$4:$B$32)),10)-3)-SUM(INDEX(Control!$F$4:N$32,SMALL(IF(Control!$B$4:$B$32="Sí",ROW(Control!$B$4:$B$32)),10)-3,0)),"")</f>
        <v>0</v>
      </c>
      <c r="B21" s="57" t="str" cm="1">
        <f t="array" ref="B21">IFERROR(INDEX(Control!$A$4:$A$32,SMALL(IF(Control!$B$4:$B$32="Sí",ROW(Control!$B$4:$B$32)),10)-3)&amp;IF(INDEX(Configuración!$C$10:$C$38,SMALL(IF(Control!$B$4:$B$32="Sí",ROW(Control!$B$4:$B$32)),10)-3)="Sí"," (solo para Enseñanzas Profesionales)",""),"")</f>
        <v>FAGOT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</row>
    <row r="22" spans="1:12" ht="22" customHeight="1" x14ac:dyDescent="0.3">
      <c r="A22" s="32" cm="1">
        <f t="array" ref="A22">IFERROR(INDEX(Control!$C$4:$C$32,SMALL(IF(Control!$B$4:$B$32="Sí",ROW(Control!$B$4:$B$32)),11)-3)-INDEX(Control!$D$4:$D$32,SMALL(IF(Control!$B$4:$B$32="Sí",ROW(Control!$B$4:$B$32)),11)-3)+INDEX(Control!$E$4:$E$32,SMALL(IF(Control!$B$4:$B$32="Sí",ROW(Control!$B$4:$B$32)),11)-3)-SUM(INDEX(Control!$F$4:N$32,SMALL(IF(Control!$B$4:$B$32="Sí",ROW(Control!$B$4:$B$32)),11)-3,0)),"")</f>
        <v>0</v>
      </c>
      <c r="B22" s="55" t="str" cm="1">
        <f t="array" ref="B22">IFERROR(INDEX(Control!$A$4:$A$32,SMALL(IF(Control!$B$4:$B$32="Sí",ROW(Control!$B$4:$B$32)),11)-3)&amp;IF(INDEX(Configuración!$C$10:$C$38,SMALL(IF(Control!$B$4:$B$32="Sí",ROW(Control!$B$4:$B$32)),11)-3)="Sí"," (solo para Enseñanzas Profesionales)",""),"")</f>
        <v>FLAUTA</v>
      </c>
      <c r="C22" s="56"/>
      <c r="D22" s="56"/>
      <c r="E22" s="56"/>
      <c r="F22" s="56"/>
      <c r="G22" s="56"/>
      <c r="H22" s="56"/>
      <c r="I22" s="56"/>
      <c r="J22" s="56"/>
      <c r="K22" s="56"/>
      <c r="L22" s="56"/>
    </row>
    <row r="23" spans="1:12" ht="22" customHeight="1" x14ac:dyDescent="0.3">
      <c r="A23" s="33" cm="1">
        <f t="array" ref="A23">IFERROR(INDEX(Control!$C$4:$C$32,SMALL(IF(Control!$B$4:$B$32="Sí",ROW(Control!$B$4:$B$32)),12)-3)-INDEX(Control!$D$4:$D$32,SMALL(IF(Control!$B$4:$B$32="Sí",ROW(Control!$B$4:$B$32)),12)-3)+INDEX(Control!$E$4:$E$32,SMALL(IF(Control!$B$4:$B$32="Sí",ROW(Control!$B$4:$B$32)),12)-3)-SUM(INDEX(Control!$F$4:N$32,SMALL(IF(Control!$B$4:$B$32="Sí",ROW(Control!$B$4:$B$32)),12)-3,0)),"")</f>
        <v>0</v>
      </c>
      <c r="B23" s="57" t="str" cm="1">
        <f t="array" ref="B23">IFERROR(INDEX(Control!$A$4:$A$32,SMALL(IF(Control!$B$4:$B$32="Sí",ROW(Control!$B$4:$B$32)),12)-3)&amp;IF(INDEX(Configuración!$C$10:$C$38,SMALL(IF(Control!$B$4:$B$32="Sí",ROW(Control!$B$4:$B$32)),12)-3)="Sí"," (solo para Enseñanzas Profesionales)",""),"")</f>
        <v>FLAUTA DE PICO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</row>
    <row r="24" spans="1:12" ht="22" customHeight="1" x14ac:dyDescent="0.3">
      <c r="A24" s="32" cm="1">
        <f t="array" ref="A24">IFERROR(INDEX(Control!$C$4:$C$32,SMALL(IF(Control!$B$4:$B$32="Sí",ROW(Control!$B$4:$B$32)),13)-3)-INDEX(Control!$D$4:$D$32,SMALL(IF(Control!$B$4:$B$32="Sí",ROW(Control!$B$4:$B$32)),13)-3)+INDEX(Control!$E$4:$E$32,SMALL(IF(Control!$B$4:$B$32="Sí",ROW(Control!$B$4:$B$32)),13)-3)-SUM(INDEX(Control!$F$4:N$32,SMALL(IF(Control!$B$4:$B$32="Sí",ROW(Control!$B$4:$B$32)),13)-3,0)),"")</f>
        <v>0</v>
      </c>
      <c r="B24" s="55" t="str" cm="1">
        <f t="array" ref="B24">IFERROR(INDEX(Control!$A$4:$A$32,SMALL(IF(Control!$B$4:$B$32="Sí",ROW(Control!$B$4:$B$32)),13)-3)&amp;IF(INDEX(Configuración!$C$10:$C$38,SMALL(IF(Control!$B$4:$B$32="Sí",ROW(Control!$B$4:$B$32)),13)-3)="Sí"," (solo para Enseñanzas Profesionales)",""),"")</f>
        <v>GUITARRA</v>
      </c>
      <c r="C24" s="56"/>
      <c r="D24" s="56"/>
      <c r="E24" s="56"/>
      <c r="F24" s="56"/>
      <c r="G24" s="56"/>
      <c r="H24" s="56"/>
      <c r="I24" s="56"/>
      <c r="J24" s="56"/>
      <c r="K24" s="56"/>
      <c r="L24" s="56"/>
    </row>
    <row r="25" spans="1:12" ht="22" customHeight="1" x14ac:dyDescent="0.3">
      <c r="A25" s="33" cm="1">
        <f t="array" ref="A25">IFERROR(INDEX(Control!$C$4:$C$32,SMALL(IF(Control!$B$4:$B$32="Sí",ROW(Control!$B$4:$B$32)),14)-3)-INDEX(Control!$D$4:$D$32,SMALL(IF(Control!$B$4:$B$32="Sí",ROW(Control!$B$4:$B$32)),14)-3)+INDEX(Control!$E$4:$E$32,SMALL(IF(Control!$B$4:$B$32="Sí",ROW(Control!$B$4:$B$32)),14)-3)-SUM(INDEX(Control!$F$4:N$32,SMALL(IF(Control!$B$4:$B$32="Sí",ROW(Control!$B$4:$B$32)),14)-3,0)),"")</f>
        <v>0</v>
      </c>
      <c r="B25" s="57" t="str" cm="1">
        <f t="array" ref="B25">IFERROR(INDEX(Control!$A$4:$A$32,SMALL(IF(Control!$B$4:$B$32="Sí",ROW(Control!$B$4:$B$32)),14)-3)&amp;IF(INDEX(Configuración!$C$10:$C$38,SMALL(IF(Control!$B$4:$B$32="Sí",ROW(Control!$B$4:$B$32)),14)-3)="Sí"," (solo para Enseñanzas Profesionales)",""),"")</f>
        <v>GUITARRA ELÉCTRICA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</row>
    <row r="26" spans="1:12" ht="22" customHeight="1" x14ac:dyDescent="0.3">
      <c r="A26" s="32" cm="1">
        <f t="array" ref="A26">IFERROR(INDEX(Control!$C$4:$C$32,SMALL(IF(Control!$B$4:$B$32="Sí",ROW(Control!$B$4:$B$32)),15)-3)-INDEX(Control!$D$4:$D$32,SMALL(IF(Control!$B$4:$B$32="Sí",ROW(Control!$B$4:$B$32)),15)-3)+INDEX(Control!$E$4:$E$32,SMALL(IF(Control!$B$4:$B$32="Sí",ROW(Control!$B$4:$B$32)),15)-3)-SUM(INDEX(Control!$F$4:N$32,SMALL(IF(Control!$B$4:$B$32="Sí",ROW(Control!$B$4:$B$32)),15)-3,0)),"")</f>
        <v>0</v>
      </c>
      <c r="B26" s="55" t="str" cm="1">
        <f t="array" ref="B26">IFERROR(INDEX(Control!$A$4:$A$32,SMALL(IF(Control!$B$4:$B$32="Sí",ROW(Control!$B$4:$B$32)),15)-3)&amp;IF(INDEX(Configuración!$C$10:$C$38,SMALL(IF(Control!$B$4:$B$32="Sí",ROW(Control!$B$4:$B$32)),15)-3)="Sí"," (solo para Enseñanzas Profesionales)",""),"")</f>
        <v>INSTRUMENTOS DE CUERDA PULSADA DEL RENACIMIENTO Y BARROCO</v>
      </c>
      <c r="C26" s="56"/>
      <c r="D26" s="56"/>
      <c r="E26" s="56"/>
      <c r="F26" s="56"/>
      <c r="G26" s="56"/>
      <c r="H26" s="56"/>
      <c r="I26" s="56"/>
      <c r="J26" s="56"/>
      <c r="K26" s="56"/>
      <c r="L26" s="56"/>
    </row>
    <row r="27" spans="1:12" ht="22" customHeight="1" x14ac:dyDescent="0.3">
      <c r="A27" s="33" cm="1">
        <f t="array" ref="A27">IFERROR(INDEX(Control!$C$4:$C$32,SMALL(IF(Control!$B$4:$B$32="Sí",ROW(Control!$B$4:$B$32)),16)-3)-INDEX(Control!$D$4:$D$32,SMALL(IF(Control!$B$4:$B$32="Sí",ROW(Control!$B$4:$B$32)),16)-3)+INDEX(Control!$E$4:$E$32,SMALL(IF(Control!$B$4:$B$32="Sí",ROW(Control!$B$4:$B$32)),16)-3)-SUM(INDEX(Control!$F$4:N$32,SMALL(IF(Control!$B$4:$B$32="Sí",ROW(Control!$B$4:$B$32)),16)-3,0)),"")</f>
        <v>0</v>
      </c>
      <c r="B27" s="57" t="str" cm="1">
        <f t="array" ref="B27">IFERROR(INDEX(Control!$A$4:$A$32,SMALL(IF(Control!$B$4:$B$32="Sí",ROW(Control!$B$4:$B$32)),16)-3)&amp;IF(INDEX(Configuración!$C$10:$C$38,SMALL(IF(Control!$B$4:$B$32="Sí",ROW(Control!$B$4:$B$32)),16)-3)="Sí"," (solo para Enseñanzas Profesionales)",""),"")</f>
        <v>INSTRUMENTOS DE PLECTRO</v>
      </c>
      <c r="C27" s="58"/>
      <c r="D27" s="58"/>
      <c r="E27" s="58"/>
      <c r="F27" s="58"/>
      <c r="G27" s="58"/>
      <c r="H27" s="58"/>
      <c r="I27" s="58"/>
      <c r="J27" s="58"/>
      <c r="K27" s="58"/>
      <c r="L27" s="58"/>
    </row>
    <row r="28" spans="1:12" ht="22" customHeight="1" x14ac:dyDescent="0.3">
      <c r="A28" s="32" cm="1">
        <f t="array" ref="A28">IFERROR(INDEX(Control!$C$4:$C$32,SMALL(IF(Control!$B$4:$B$32="Sí",ROW(Control!$B$4:$B$32)),17)-3)-INDEX(Control!$D$4:$D$32,SMALL(IF(Control!$B$4:$B$32="Sí",ROW(Control!$B$4:$B$32)),17)-3)+INDEX(Control!$E$4:$E$32,SMALL(IF(Control!$B$4:$B$32="Sí",ROW(Control!$B$4:$B$32)),17)-3)-SUM(INDEX(Control!$F$4:N$32,SMALL(IF(Control!$B$4:$B$32="Sí",ROW(Control!$B$4:$B$32)),17)-3,0)),"")</f>
        <v>0</v>
      </c>
      <c r="B28" s="55" t="str" cm="1">
        <f t="array" ref="B28">IFERROR(INDEX(Control!$A$4:$A$32,SMALL(IF(Control!$B$4:$B$32="Sí",ROW(Control!$B$4:$B$32)),17)-3)&amp;IF(INDEX(Configuración!$C$10:$C$38,SMALL(IF(Control!$B$4:$B$32="Sí",ROW(Control!$B$4:$B$32)),17)-3)="Sí"," (solo para Enseñanzas Profesionales)",""),"")</f>
        <v>OBOE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</row>
    <row r="29" spans="1:12" ht="22" customHeight="1" x14ac:dyDescent="0.3">
      <c r="A29" s="33" cm="1">
        <f t="array" ref="A29">IFERROR(INDEX(Control!$C$4:$C$32,SMALL(IF(Control!$B$4:$B$32="Sí",ROW(Control!$B$4:$B$32)),18)-3)-INDEX(Control!$D$4:$D$32,SMALL(IF(Control!$B$4:$B$32="Sí",ROW(Control!$B$4:$B$32)),18)-3)+INDEX(Control!$E$4:$E$32,SMALL(IF(Control!$B$4:$B$32="Sí",ROW(Control!$B$4:$B$32)),18)-3)-SUM(INDEX(Control!$F$4:N$32,SMALL(IF(Control!$B$4:$B$32="Sí",ROW(Control!$B$4:$B$32)),18)-3,0)),"")</f>
        <v>0</v>
      </c>
      <c r="B29" s="57" t="str" cm="1">
        <f t="array" ref="B29">IFERROR(INDEX(Control!$A$4:$A$32,SMALL(IF(Control!$B$4:$B$32="Sí",ROW(Control!$B$4:$B$32)),18)-3)&amp;IF(INDEX(Configuración!$C$10:$C$38,SMALL(IF(Control!$B$4:$B$32="Sí",ROW(Control!$B$4:$B$32)),18)-3)="Sí"," (solo para Enseñanzas Profesionales)",""),"")</f>
        <v>ÓRGANO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</row>
    <row r="30" spans="1:12" ht="22" customHeight="1" x14ac:dyDescent="0.3">
      <c r="A30" s="32" cm="1">
        <f t="array" ref="A30">IFERROR(INDEX(Control!$C$4:$C$32,SMALL(IF(Control!$B$4:$B$32="Sí",ROW(Control!$B$4:$B$32)),19)-3)-INDEX(Control!$D$4:$D$32,SMALL(IF(Control!$B$4:$B$32="Sí",ROW(Control!$B$4:$B$32)),19)-3)+INDEX(Control!$E$4:$E$32,SMALL(IF(Control!$B$4:$B$32="Sí",ROW(Control!$B$4:$B$32)),19)-3)-SUM(INDEX(Control!$F$4:N$32,SMALL(IF(Control!$B$4:$B$32="Sí",ROW(Control!$B$4:$B$32)),19)-3,0)),"")</f>
        <v>0</v>
      </c>
      <c r="B30" s="55" t="str" cm="1">
        <f t="array" ref="B30">IFERROR(INDEX(Control!$A$4:$A$32,SMALL(IF(Control!$B$4:$B$32="Sí",ROW(Control!$B$4:$B$32)),19)-3)&amp;IF(INDEX(Configuración!$C$10:$C$38,SMALL(IF(Control!$B$4:$B$32="Sí",ROW(Control!$B$4:$B$32)),19)-3)="Sí"," (solo para Enseñanzas Profesionales)",""),"")</f>
        <v>PERCUSIÓN</v>
      </c>
      <c r="C30" s="56"/>
      <c r="D30" s="56"/>
      <c r="E30" s="56"/>
      <c r="F30" s="56"/>
      <c r="G30" s="56"/>
      <c r="H30" s="56"/>
      <c r="I30" s="56"/>
      <c r="J30" s="56"/>
      <c r="K30" s="56"/>
      <c r="L30" s="56"/>
    </row>
    <row r="31" spans="1:12" ht="22" customHeight="1" x14ac:dyDescent="0.3">
      <c r="A31" s="33" cm="1">
        <f t="array" ref="A31">IFERROR(INDEX(Control!$C$4:$C$32,SMALL(IF(Control!$B$4:$B$32="Sí",ROW(Control!$B$4:$B$32)),20)-3)-INDEX(Control!$D$4:$D$32,SMALL(IF(Control!$B$4:$B$32="Sí",ROW(Control!$B$4:$B$32)),20)-3)+INDEX(Control!$E$4:$E$32,SMALL(IF(Control!$B$4:$B$32="Sí",ROW(Control!$B$4:$B$32)),20)-3)-SUM(INDEX(Control!$F$4:N$32,SMALL(IF(Control!$B$4:$B$32="Sí",ROW(Control!$B$4:$B$32)),20)-3,0)),"")</f>
        <v>0</v>
      </c>
      <c r="B31" s="57" t="str" cm="1">
        <f t="array" ref="B31">IFERROR(INDEX(Control!$A$4:$A$32,SMALL(IF(Control!$B$4:$B$32="Sí",ROW(Control!$B$4:$B$32)),20)-3)&amp;IF(INDEX(Configuración!$C$10:$C$38,SMALL(IF(Control!$B$4:$B$32="Sí",ROW(Control!$B$4:$B$32)),20)-3)="Sí"," (solo para Enseñanzas Profesionales)",""),"")</f>
        <v>PIANO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</row>
    <row r="32" spans="1:12" ht="22" customHeight="1" x14ac:dyDescent="0.3">
      <c r="A32" s="32" cm="1">
        <f t="array" ref="A32">IFERROR(INDEX(Control!$C$4:$C$32,SMALL(IF(Control!$B$4:$B$32="Sí",ROW(Control!$B$4:$B$32)),21)-3)-INDEX(Control!$D$4:$D$32,SMALL(IF(Control!$B$4:$B$32="Sí",ROW(Control!$B$4:$B$32)),21)-3)+INDEX(Control!$E$4:$E$32,SMALL(IF(Control!$B$4:$B$32="Sí",ROW(Control!$B$4:$B$32)),21)-3)-SUM(INDEX(Control!$F$4:N$32,SMALL(IF(Control!$B$4:$B$32="Sí",ROW(Control!$B$4:$B$32)),21)-3,0)),"")</f>
        <v>0</v>
      </c>
      <c r="B32" s="55" t="str" cm="1">
        <f t="array" ref="B32">IFERROR(INDEX(Control!$A$4:$A$32,SMALL(IF(Control!$B$4:$B$32="Sí",ROW(Control!$B$4:$B$32)),21)-3)&amp;IF(INDEX(Configuración!$C$10:$C$38,SMALL(IF(Control!$B$4:$B$32="Sí",ROW(Control!$B$4:$B$32)),21)-3)="Sí"," (solo para Enseñanzas Profesionales)",""),"")</f>
        <v>SAXOFÓN</v>
      </c>
      <c r="C32" s="56"/>
      <c r="D32" s="56"/>
      <c r="E32" s="56"/>
      <c r="F32" s="56"/>
      <c r="G32" s="56"/>
      <c r="H32" s="56"/>
      <c r="I32" s="56"/>
      <c r="J32" s="56"/>
      <c r="K32" s="56"/>
      <c r="L32" s="56"/>
    </row>
    <row r="33" spans="1:12" ht="22" customHeight="1" x14ac:dyDescent="0.3">
      <c r="A33" s="33" cm="1">
        <f t="array" ref="A33">IFERROR(INDEX(Control!$C$4:$C$32,SMALL(IF(Control!$B$4:$B$32="Sí",ROW(Control!$B$4:$B$32)),22)-3)-INDEX(Control!$D$4:$D$32,SMALL(IF(Control!$B$4:$B$32="Sí",ROW(Control!$B$4:$B$32)),22)-3)+INDEX(Control!$E$4:$E$32,SMALL(IF(Control!$B$4:$B$32="Sí",ROW(Control!$B$4:$B$32)),22)-3)-SUM(INDEX(Control!$F$4:N$32,SMALL(IF(Control!$B$4:$B$32="Sí",ROW(Control!$B$4:$B$32)),22)-3,0)),"")</f>
        <v>0</v>
      </c>
      <c r="B33" s="57" t="str" cm="1">
        <f t="array" ref="B33">IFERROR(INDEX(Control!$A$4:$A$32,SMALL(IF(Control!$B$4:$B$32="Sí",ROW(Control!$B$4:$B$32)),22)-3)&amp;IF(INDEX(Configuración!$C$10:$C$38,SMALL(IF(Control!$B$4:$B$32="Sí",ROW(Control!$B$4:$B$32)),22)-3)="Sí"," (solo para Enseñanzas Profesionales)",""),"")</f>
        <v>TROMBÓN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</row>
    <row r="34" spans="1:12" ht="22" customHeight="1" x14ac:dyDescent="0.3">
      <c r="A34" s="32" cm="1">
        <f t="array" ref="A34">IFERROR(INDEX(Control!$C$4:$C$32,SMALL(IF(Control!$B$4:$B$32="Sí",ROW(Control!$B$4:$B$32)),23)-3)-INDEX(Control!$D$4:$D$32,SMALL(IF(Control!$B$4:$B$32="Sí",ROW(Control!$B$4:$B$32)),23)-3)+INDEX(Control!$E$4:$E$32,SMALL(IF(Control!$B$4:$B$32="Sí",ROW(Control!$B$4:$B$32)),23)-3)-SUM(INDEX(Control!$F$4:N$32,SMALL(IF(Control!$B$4:$B$32="Sí",ROW(Control!$B$4:$B$32)),23)-3,0)),"")</f>
        <v>0</v>
      </c>
      <c r="B34" s="55" t="str" cm="1">
        <f t="array" ref="B34">IFERROR(INDEX(Control!$A$4:$A$32,SMALL(IF(Control!$B$4:$B$32="Sí",ROW(Control!$B$4:$B$32)),23)-3)&amp;IF(INDEX(Configuración!$C$10:$C$38,SMALL(IF(Control!$B$4:$B$32="Sí",ROW(Control!$B$4:$B$32)),23)-3)="Sí"," (solo para Enseñanzas Profesionales)",""),"")</f>
        <v>TROMPA</v>
      </c>
      <c r="C34" s="56"/>
      <c r="D34" s="56"/>
      <c r="E34" s="56"/>
      <c r="F34" s="56"/>
      <c r="G34" s="56"/>
      <c r="H34" s="56"/>
      <c r="I34" s="56"/>
      <c r="J34" s="56"/>
      <c r="K34" s="56"/>
      <c r="L34" s="56"/>
    </row>
    <row r="35" spans="1:12" ht="22" customHeight="1" x14ac:dyDescent="0.3">
      <c r="A35" s="33" cm="1">
        <f t="array" ref="A35">IFERROR(INDEX(Control!$C$4:$C$32,SMALL(IF(Control!$B$4:$B$32="Sí",ROW(Control!$B$4:$B$32)),24)-3)-INDEX(Control!$D$4:$D$32,SMALL(IF(Control!$B$4:$B$32="Sí",ROW(Control!$B$4:$B$32)),24)-3)+INDEX(Control!$E$4:$E$32,SMALL(IF(Control!$B$4:$B$32="Sí",ROW(Control!$B$4:$B$32)),24)-3)-SUM(INDEX(Control!$F$4:N$32,SMALL(IF(Control!$B$4:$B$32="Sí",ROW(Control!$B$4:$B$32)),24)-3,0)),"")</f>
        <v>0</v>
      </c>
      <c r="B35" s="57" t="str" cm="1">
        <f t="array" ref="B35">IFERROR(INDEX(Control!$A$4:$A$32,SMALL(IF(Control!$B$4:$B$32="Sí",ROW(Control!$B$4:$B$32)),24)-3)&amp;IF(INDEX(Configuración!$C$10:$C$38,SMALL(IF(Control!$B$4:$B$32="Sí",ROW(Control!$B$4:$B$32)),24)-3)="Sí"," (solo para Enseñanzas Profesionales)",""),"")</f>
        <v>TROMPETA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</row>
    <row r="36" spans="1:12" ht="22" customHeight="1" x14ac:dyDescent="0.3">
      <c r="A36" s="32" cm="1">
        <f t="array" ref="A36">IFERROR(INDEX(Control!$C$4:$C$32,SMALL(IF(Control!$B$4:$B$32="Sí",ROW(Control!$B$4:$B$32)),25)-3)-INDEX(Control!$D$4:$D$32,SMALL(IF(Control!$B$4:$B$32="Sí",ROW(Control!$B$4:$B$32)),25)-3)+INDEX(Control!$E$4:$E$32,SMALL(IF(Control!$B$4:$B$32="Sí",ROW(Control!$B$4:$B$32)),25)-3)-SUM(INDEX(Control!$F$4:N$32,SMALL(IF(Control!$B$4:$B$32="Sí",ROW(Control!$B$4:$B$32)),25)-3,0)),"")</f>
        <v>0</v>
      </c>
      <c r="B36" s="55" t="str" cm="1">
        <f t="array" ref="B36">IFERROR(INDEX(Control!$A$4:$A$32,SMALL(IF(Control!$B$4:$B$32="Sí",ROW(Control!$B$4:$B$32)),25)-3)&amp;IF(INDEX(Configuración!$C$10:$C$38,SMALL(IF(Control!$B$4:$B$32="Sí",ROW(Control!$B$4:$B$32)),25)-3)="Sí"," (solo para Enseñanzas Profesionales)",""),"")</f>
        <v>TUBA</v>
      </c>
      <c r="C36" s="56"/>
      <c r="D36" s="56"/>
      <c r="E36" s="56"/>
      <c r="F36" s="56"/>
      <c r="G36" s="56"/>
      <c r="H36" s="56"/>
      <c r="I36" s="56"/>
      <c r="J36" s="56"/>
      <c r="K36" s="56"/>
      <c r="L36" s="56"/>
    </row>
    <row r="37" spans="1:12" ht="22" customHeight="1" x14ac:dyDescent="0.3">
      <c r="A37" s="33" cm="1">
        <f t="array" ref="A37">IFERROR(INDEX(Control!$C$4:$C$32,SMALL(IF(Control!$B$4:$B$32="Sí",ROW(Control!$B$4:$B$32)),26)-3)-INDEX(Control!$D$4:$D$32,SMALL(IF(Control!$B$4:$B$32="Sí",ROW(Control!$B$4:$B$32)),26)-3)+INDEX(Control!$E$4:$E$32,SMALL(IF(Control!$B$4:$B$32="Sí",ROW(Control!$B$4:$B$32)),26)-3)-SUM(INDEX(Control!$F$4:N$32,SMALL(IF(Control!$B$4:$B$32="Sí",ROW(Control!$B$4:$B$32)),26)-3,0)),"")</f>
        <v>0</v>
      </c>
      <c r="B37" s="57" t="str" cm="1">
        <f t="array" ref="B37">IFERROR(INDEX(Control!$A$4:$A$32,SMALL(IF(Control!$B$4:$B$32="Sí",ROW(Control!$B$4:$B$32)),26)-3)&amp;IF(INDEX(Configuración!$C$10:$C$38,SMALL(IF(Control!$B$4:$B$32="Sí",ROW(Control!$B$4:$B$32)),26)-3)="Sí"," (solo para Enseñanzas Profesionales)",""),"")</f>
        <v>VIOLA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</row>
    <row r="38" spans="1:12" ht="22" customHeight="1" x14ac:dyDescent="0.3">
      <c r="A38" s="32" cm="1">
        <f t="array" ref="A38">IFERROR(INDEX(Control!$C$4:$C$32,SMALL(IF(Control!$B$4:$B$32="Sí",ROW(Control!$B$4:$B$32)),27)-3)-INDEX(Control!$D$4:$D$32,SMALL(IF(Control!$B$4:$B$32="Sí",ROW(Control!$B$4:$B$32)),27)-3)+INDEX(Control!$E$4:$E$32,SMALL(IF(Control!$B$4:$B$32="Sí",ROW(Control!$B$4:$B$32)),27)-3)-SUM(INDEX(Control!$F$4:N$32,SMALL(IF(Control!$B$4:$B$32="Sí",ROW(Control!$B$4:$B$32)),27)-3,0)),"")</f>
        <v>0</v>
      </c>
      <c r="B38" s="55" t="str" cm="1">
        <f t="array" ref="B38">IFERROR(INDEX(Control!$A$4:$A$32,SMALL(IF(Control!$B$4:$B$32="Sí",ROW(Control!$B$4:$B$32)),27)-3)&amp;IF(INDEX(Configuración!$C$10:$C$38,SMALL(IF(Control!$B$4:$B$32="Sí",ROW(Control!$B$4:$B$32)),27)-3)="Sí"," (solo para Enseñanzas Profesionales)",""),"")</f>
        <v>VIOLA DA GAMBA</v>
      </c>
      <c r="C38" s="56"/>
      <c r="D38" s="56"/>
      <c r="E38" s="56"/>
      <c r="F38" s="56"/>
      <c r="G38" s="56"/>
      <c r="H38" s="56"/>
      <c r="I38" s="56"/>
      <c r="J38" s="56"/>
      <c r="K38" s="56"/>
      <c r="L38" s="56"/>
    </row>
    <row r="39" spans="1:12" ht="22" customHeight="1" x14ac:dyDescent="0.3">
      <c r="A39" s="33" cm="1">
        <f t="array" ref="A39">IFERROR(INDEX(Control!$C$4:$C$32,SMALL(IF(Control!$B$4:$B$32="Sí",ROW(Control!$B$4:$B$32)),28)-3)-INDEX(Control!$D$4:$D$32,SMALL(IF(Control!$B$4:$B$32="Sí",ROW(Control!$B$4:$B$32)),28)-3)+INDEX(Control!$E$4:$E$32,SMALL(IF(Control!$B$4:$B$32="Sí",ROW(Control!$B$4:$B$32)),28)-3)-SUM(INDEX(Control!$F$4:N$32,SMALL(IF(Control!$B$4:$B$32="Sí",ROW(Control!$B$4:$B$32)),28)-3,0)),"")</f>
        <v>0</v>
      </c>
      <c r="B39" s="57" t="str" cm="1">
        <f t="array" ref="B39">IFERROR(INDEX(Control!$A$4:$A$32,SMALL(IF(Control!$B$4:$B$32="Sí",ROW(Control!$B$4:$B$32)),28)-3)&amp;IF(INDEX(Configuración!$C$10:$C$38,SMALL(IF(Control!$B$4:$B$32="Sí",ROW(Control!$B$4:$B$32)),28)-3)="Sí"," (solo para Enseñanzas Profesionales)",""),"")</f>
        <v>VIOLÍN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</row>
    <row r="40" spans="1:12" ht="22" customHeight="1" x14ac:dyDescent="0.3">
      <c r="A40" s="32" cm="1">
        <f t="array" ref="A40">IFERROR(INDEX(Control!$C$4:$C$32,SMALL(IF(Control!$B$4:$B$32="Sí",ROW(Control!$B$4:$B$32)),29)-3)-INDEX(Control!$D$4:$D$32,SMALL(IF(Control!$B$4:$B$32="Sí",ROW(Control!$B$4:$B$32)),29)-3)+INDEX(Control!$E$4:$E$32,SMALL(IF(Control!$B$4:$B$32="Sí",ROW(Control!$B$4:$B$32)),29)-3)-SUM(INDEX(Control!$F$4:N$32,SMALL(IF(Control!$B$4:$B$32="Sí",ROW(Control!$B$4:$B$32)),29)-3,0)),"")</f>
        <v>0</v>
      </c>
      <c r="B40" s="55" t="str" cm="1">
        <f t="array" ref="B40">IFERROR(INDEX(Control!$A$4:$A$32,SMALL(IF(Control!$B$4:$B$32="Sí",ROW(Control!$B$4:$B$32)),29)-3)&amp;IF(INDEX(Configuración!$C$10:$C$38,SMALL(IF(Control!$B$4:$B$32="Sí",ROW(Control!$B$4:$B$32)),29)-3)="Sí"," (solo para Enseñanzas Profesionales)",""),"")</f>
        <v>VIOLONCHELO</v>
      </c>
      <c r="C40" s="56"/>
      <c r="D40" s="56"/>
      <c r="E40" s="56"/>
      <c r="F40" s="56"/>
      <c r="G40" s="56"/>
      <c r="H40" s="56"/>
      <c r="I40" s="56"/>
      <c r="J40" s="56"/>
      <c r="K40" s="56"/>
      <c r="L40" s="56"/>
    </row>
    <row r="41" spans="1:12" ht="22" customHeight="1" thickBot="1" x14ac:dyDescent="0.35">
      <c r="A41" s="43" t="str" cm="1">
        <f t="array" ref="A41">IFERROR(INDEX(Control!$C$4:$C$32,SMALL(IF(Control!$B$4:$B$32="Sí",ROW(Control!$B$4:$B$32)),30)-3)-INDEX(Control!$D$4:$D$32,SMALL(IF(Control!$B$4:$B$32="Sí",ROW(Control!$B$4:$B$32)),30)-3)+INDEX(Control!$E$4:$E$32,SMALL(IF(Control!$B$4:$B$32="Sí",ROW(Control!$B$4:$B$32)),30)-3)-SUM(INDEX(Control!$F$4:N$32,SMALL(IF(Control!$B$4:$B$32="Sí",ROW(Control!$B$4:$B$32)),30)-3,0)),"")</f>
        <v/>
      </c>
      <c r="B41" s="70" t="str" cm="1">
        <f t="array" ref="B41">IFERROR(INDEX(Control!$A$4:$A$32,SMALL(IF(Control!$B$4:$B$32="Sí",ROW(Control!$B$4:$B$32)),30)-3)&amp;IF(INDEX(Configuración!$C$10:$C$38,SMALL(IF(Control!$B$4:$B$32="Sí",ROW(Control!$B$4:$B$32)),30)-3)="Sí"," (solo para Enseñanzas Profesionales)",""),"")</f>
        <v/>
      </c>
      <c r="C41" s="71"/>
      <c r="D41" s="71"/>
      <c r="E41" s="71"/>
      <c r="F41" s="71"/>
      <c r="G41" s="71"/>
      <c r="H41" s="71"/>
      <c r="I41" s="71"/>
      <c r="J41" s="71"/>
      <c r="K41" s="71"/>
      <c r="L41" s="71"/>
    </row>
    <row r="42" spans="1:12" ht="30" customHeight="1" thickTop="1" x14ac:dyDescent="0.3">
      <c r="A42" s="44">
        <f>SUM(A12:A41)</f>
        <v>0</v>
      </c>
      <c r="B42" s="54" t="s">
        <v>188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</row>
    <row r="43" spans="1:12" ht="20" customHeight="1" x14ac:dyDescent="0.2">
      <c r="A43" s="68" t="s">
        <v>113</v>
      </c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</row>
    <row r="44" spans="1:12" ht="14" customHeight="1" x14ac:dyDescent="0.2">
      <c r="A44" s="29" t="s">
        <v>67</v>
      </c>
      <c r="B44" s="65" t="s">
        <v>41</v>
      </c>
      <c r="C44" s="65"/>
      <c r="D44" s="65"/>
      <c r="E44" s="65"/>
      <c r="F44" s="65"/>
      <c r="G44" s="29" t="s">
        <v>79</v>
      </c>
      <c r="H44" s="65" t="s">
        <v>52</v>
      </c>
      <c r="I44" s="65"/>
      <c r="J44" s="65"/>
      <c r="K44" s="65"/>
      <c r="L44" s="65"/>
    </row>
    <row r="45" spans="1:12" ht="14" customHeight="1" x14ac:dyDescent="0.2">
      <c r="A45" s="29" t="s">
        <v>68</v>
      </c>
      <c r="B45" s="65" t="s">
        <v>42</v>
      </c>
      <c r="C45" s="65"/>
      <c r="D45" s="65"/>
      <c r="E45" s="65"/>
      <c r="F45" s="65"/>
      <c r="G45" s="29" t="s">
        <v>80</v>
      </c>
      <c r="H45" s="65" t="s">
        <v>53</v>
      </c>
      <c r="I45" s="65"/>
      <c r="J45" s="65"/>
      <c r="K45" s="65"/>
      <c r="L45" s="65"/>
    </row>
    <row r="46" spans="1:12" ht="14" customHeight="1" x14ac:dyDescent="0.2">
      <c r="A46" s="29" t="s">
        <v>69</v>
      </c>
      <c r="B46" s="65" t="s">
        <v>43</v>
      </c>
      <c r="C46" s="65"/>
      <c r="D46" s="65"/>
      <c r="E46" s="65"/>
      <c r="F46" s="65"/>
      <c r="G46" s="29" t="s">
        <v>81</v>
      </c>
      <c r="H46" s="65" t="s">
        <v>54</v>
      </c>
      <c r="I46" s="65"/>
      <c r="J46" s="65"/>
      <c r="K46" s="65"/>
      <c r="L46" s="65"/>
    </row>
    <row r="47" spans="1:12" ht="14" customHeight="1" x14ac:dyDescent="0.2">
      <c r="A47" s="29" t="s">
        <v>70</v>
      </c>
      <c r="B47" s="65" t="s">
        <v>44</v>
      </c>
      <c r="C47" s="65"/>
      <c r="D47" s="65"/>
      <c r="E47" s="65"/>
      <c r="F47" s="65"/>
      <c r="G47" s="29" t="s">
        <v>82</v>
      </c>
      <c r="H47" s="65" t="s">
        <v>55</v>
      </c>
      <c r="I47" s="65"/>
      <c r="J47" s="65"/>
      <c r="K47" s="65"/>
      <c r="L47" s="65"/>
    </row>
    <row r="48" spans="1:12" ht="14" customHeight="1" x14ac:dyDescent="0.2">
      <c r="A48" s="29" t="s">
        <v>71</v>
      </c>
      <c r="B48" s="65" t="s">
        <v>45</v>
      </c>
      <c r="C48" s="65"/>
      <c r="D48" s="65"/>
      <c r="E48" s="65"/>
      <c r="F48" s="65"/>
      <c r="G48" s="29" t="s">
        <v>83</v>
      </c>
      <c r="H48" s="65" t="s">
        <v>56</v>
      </c>
      <c r="I48" s="65"/>
      <c r="J48" s="65"/>
      <c r="K48" s="65"/>
      <c r="L48" s="65"/>
    </row>
    <row r="49" spans="1:12" ht="14" customHeight="1" x14ac:dyDescent="0.2">
      <c r="A49" s="29" t="s">
        <v>72</v>
      </c>
      <c r="B49" s="65" t="s">
        <v>195</v>
      </c>
      <c r="C49" s="65"/>
      <c r="D49" s="65"/>
      <c r="E49" s="65"/>
      <c r="F49" s="65"/>
      <c r="G49" s="29" t="s">
        <v>84</v>
      </c>
      <c r="H49" s="65" t="s">
        <v>57</v>
      </c>
      <c r="I49" s="65"/>
      <c r="J49" s="65"/>
      <c r="K49" s="65"/>
      <c r="L49" s="65"/>
    </row>
    <row r="50" spans="1:12" ht="14" customHeight="1" x14ac:dyDescent="0.2">
      <c r="A50" s="29" t="s">
        <v>73</v>
      </c>
      <c r="B50" s="65" t="s">
        <v>46</v>
      </c>
      <c r="C50" s="65"/>
      <c r="D50" s="65"/>
      <c r="E50" s="65"/>
      <c r="F50" s="65"/>
      <c r="G50" s="29" t="s">
        <v>85</v>
      </c>
      <c r="H50" s="65" t="s">
        <v>58</v>
      </c>
      <c r="I50" s="65"/>
      <c r="J50" s="65"/>
      <c r="K50" s="65"/>
      <c r="L50" s="65"/>
    </row>
    <row r="51" spans="1:12" ht="14" customHeight="1" x14ac:dyDescent="0.2">
      <c r="A51" s="29" t="s">
        <v>74</v>
      </c>
      <c r="B51" s="65" t="s">
        <v>47</v>
      </c>
      <c r="C51" s="65"/>
      <c r="D51" s="65"/>
      <c r="E51" s="65"/>
      <c r="F51" s="65"/>
      <c r="G51" s="29" t="s">
        <v>86</v>
      </c>
      <c r="H51" s="65" t="s">
        <v>59</v>
      </c>
      <c r="I51" s="65"/>
      <c r="J51" s="65"/>
      <c r="K51" s="65"/>
      <c r="L51" s="65"/>
    </row>
    <row r="52" spans="1:12" ht="14" customHeight="1" x14ac:dyDescent="0.2">
      <c r="A52" s="29" t="s">
        <v>75</v>
      </c>
      <c r="B52" s="65" t="s">
        <v>48</v>
      </c>
      <c r="C52" s="65"/>
      <c r="D52" s="65"/>
      <c r="E52" s="65"/>
      <c r="F52" s="65"/>
      <c r="G52" s="29" t="s">
        <v>87</v>
      </c>
      <c r="H52" s="65" t="s">
        <v>60</v>
      </c>
      <c r="I52" s="65"/>
      <c r="J52" s="65"/>
      <c r="K52" s="65"/>
      <c r="L52" s="65"/>
    </row>
    <row r="53" spans="1:12" ht="14" customHeight="1" x14ac:dyDescent="0.2">
      <c r="A53" s="28" t="s">
        <v>76</v>
      </c>
      <c r="B53" s="66" t="s">
        <v>49</v>
      </c>
      <c r="C53" s="65"/>
      <c r="D53" s="65"/>
      <c r="E53" s="65"/>
      <c r="F53" s="65"/>
      <c r="G53" s="29" t="s">
        <v>88</v>
      </c>
      <c r="H53" s="65" t="s">
        <v>61</v>
      </c>
      <c r="I53" s="65"/>
      <c r="J53" s="65"/>
      <c r="K53" s="65"/>
      <c r="L53" s="65"/>
    </row>
    <row r="54" spans="1:12" ht="14" customHeight="1" x14ac:dyDescent="0.2">
      <c r="A54" s="29" t="s">
        <v>77</v>
      </c>
      <c r="B54" s="65" t="s">
        <v>50</v>
      </c>
      <c r="C54" s="65"/>
      <c r="D54" s="65"/>
      <c r="E54" s="65"/>
      <c r="F54" s="65"/>
      <c r="G54" s="29" t="s">
        <v>89</v>
      </c>
      <c r="H54" s="65" t="s">
        <v>62</v>
      </c>
      <c r="I54" s="65"/>
      <c r="J54" s="65"/>
      <c r="K54" s="65"/>
      <c r="L54" s="65"/>
    </row>
    <row r="55" spans="1:12" ht="14" customHeight="1" x14ac:dyDescent="0.2">
      <c r="A55" s="29" t="s">
        <v>78</v>
      </c>
      <c r="B55" s="65" t="s">
        <v>51</v>
      </c>
      <c r="C55" s="65"/>
      <c r="D55" s="65"/>
      <c r="E55" s="65"/>
      <c r="F55" s="65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13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83DD3-7A0C-9F4A-BDC1-7480942CBE5A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9" t="s">
        <v>65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spans="1:12" ht="42" customHeight="1" x14ac:dyDescent="0.4">
      <c r="A2" s="60">
        <f>Configuración!B3</f>
        <v>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1:12" ht="24" customHeight="1" x14ac:dyDescent="0.25">
      <c r="A3" s="61" t="str">
        <f>"Curso académico: "&amp;Configuración!B4</f>
        <v xml:space="preserve">Curso académico: 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34" customHeight="1" x14ac:dyDescent="0.3">
      <c r="A4" s="62" t="s">
        <v>125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ht="6" customHeight="1" x14ac:dyDescent="0.2"/>
    <row r="6" spans="1:12" ht="22" customHeight="1" thickBot="1" x14ac:dyDescent="0.25">
      <c r="A6" s="63" t="s">
        <v>66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</row>
    <row r="7" spans="1:12" ht="22" customHeight="1" thickBot="1" x14ac:dyDescent="0.25">
      <c r="A7" s="21" t="s">
        <v>67</v>
      </c>
      <c r="B7" s="21" t="s">
        <v>68</v>
      </c>
      <c r="C7" s="21" t="s">
        <v>69</v>
      </c>
      <c r="D7" s="21" t="s">
        <v>70</v>
      </c>
      <c r="E7" s="21" t="s">
        <v>71</v>
      </c>
      <c r="F7" s="21" t="s">
        <v>72</v>
      </c>
      <c r="G7" s="21" t="s">
        <v>73</v>
      </c>
      <c r="H7" s="21" t="s">
        <v>74</v>
      </c>
      <c r="I7" s="21" t="s">
        <v>75</v>
      </c>
      <c r="J7" s="21" t="s">
        <v>76</v>
      </c>
      <c r="K7" s="15" t="s">
        <v>77</v>
      </c>
      <c r="L7" s="19" t="s">
        <v>78</v>
      </c>
    </row>
    <row r="8" spans="1:12" ht="22" customHeight="1" thickBot="1" x14ac:dyDescent="0.25">
      <c r="A8" s="17" t="s">
        <v>79</v>
      </c>
      <c r="B8" s="17" t="s">
        <v>80</v>
      </c>
      <c r="C8" s="17" t="s">
        <v>81</v>
      </c>
      <c r="D8" s="17" t="s">
        <v>82</v>
      </c>
      <c r="E8" s="17" t="s">
        <v>83</v>
      </c>
      <c r="F8" s="17" t="s">
        <v>84</v>
      </c>
      <c r="G8" s="17" t="s">
        <v>85</v>
      </c>
      <c r="H8" s="17" t="s">
        <v>86</v>
      </c>
      <c r="I8" s="17" t="s">
        <v>87</v>
      </c>
      <c r="J8" s="17" t="s">
        <v>88</v>
      </c>
      <c r="K8" s="17" t="s">
        <v>89</v>
      </c>
      <c r="L8" s="20"/>
    </row>
    <row r="9" spans="1:12" ht="20" customHeight="1" x14ac:dyDescent="0.2">
      <c r="A9" s="64" t="s">
        <v>99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</row>
    <row r="10" spans="1:12" ht="6" customHeight="1" x14ac:dyDescent="0.2"/>
    <row r="11" spans="1:12" ht="26" customHeight="1" x14ac:dyDescent="0.25">
      <c r="A11" s="31" t="s">
        <v>91</v>
      </c>
      <c r="B11" s="67" t="s">
        <v>4</v>
      </c>
      <c r="C11" s="67"/>
      <c r="D11" s="67"/>
      <c r="E11" s="67"/>
      <c r="F11" s="67"/>
      <c r="G11" s="67"/>
      <c r="H11" s="67"/>
      <c r="I11" s="67"/>
      <c r="J11" s="67"/>
      <c r="K11" s="67"/>
      <c r="L11" s="67"/>
    </row>
    <row r="12" spans="1:12" ht="22" customHeight="1" x14ac:dyDescent="0.3">
      <c r="A12" s="32" cm="1">
        <f t="array" ref="A12">IFERROR(INDEX(Control!$C$4:$C$32,SMALL(IF(Control!$B$4:$B$32="Sí",ROW(Control!$B$4:$B$32)),1)-3)-INDEX(Control!$D$4:$D$32,SMALL(IF(Control!$B$4:$B$32="Sí",ROW(Control!$B$4:$B$32)),1)-3)+INDEX(Control!$E$4:$E$32,SMALL(IF(Control!$B$4:$B$32="Sí",ROW(Control!$B$4:$B$32)),1)-3)-SUM(INDEX(Control!$F$4:O$32,SMALL(IF(Control!$B$4:$B$32="Sí",ROW(Control!$B$4:$B$32)),1)-3,0)),"")</f>
        <v>0</v>
      </c>
      <c r="B12" s="55" t="str" cm="1">
        <f t="array" ref="B12">IFERROR(INDEX(Control!$A$4:$A$32,SMALL(IF(Control!$B$4:$B$32="Sí",ROW(Control!$B$4:$B$32)),1)-3)&amp;IF(INDEX(Configuración!$C$10:$C$38,SMALL(IF(Control!$B$4:$B$32="Sí",ROW(Control!$B$4:$B$32)),1)-3)="Sí"," (solo para Enseñanzas Profesionales)",""),"")</f>
        <v>ACORDEÓN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</row>
    <row r="13" spans="1:12" ht="22" customHeight="1" x14ac:dyDescent="0.3">
      <c r="A13" s="33" cm="1">
        <f t="array" ref="A13">IFERROR(INDEX(Control!$C$4:$C$32,SMALL(IF(Control!$B$4:$B$32="Sí",ROW(Control!$B$4:$B$32)),2)-3)-INDEX(Control!$D$4:$D$32,SMALL(IF(Control!$B$4:$B$32="Sí",ROW(Control!$B$4:$B$32)),2)-3)+INDEX(Control!$E$4:$E$32,SMALL(IF(Control!$B$4:$B$32="Sí",ROW(Control!$B$4:$B$32)),2)-3)-SUM(INDEX(Control!$F$4:O$32,SMALL(IF(Control!$B$4:$B$32="Sí",ROW(Control!$B$4:$B$32)),2)-3,0)),"")</f>
        <v>0</v>
      </c>
      <c r="B13" s="57" t="str" cm="1">
        <f t="array" ref="B13">IFERROR(INDEX(Control!$A$4:$A$32,SMALL(IF(Control!$B$4:$B$32="Sí",ROW(Control!$B$4:$B$32)),2)-3)&amp;IF(INDEX(Configuración!$C$10:$C$38,SMALL(IF(Control!$B$4:$B$32="Sí",ROW(Control!$B$4:$B$32)),2)-3)="Sí"," (solo para Enseñanzas Profesionales)",""),"")</f>
        <v>ARPA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</row>
    <row r="14" spans="1:12" ht="22" customHeight="1" x14ac:dyDescent="0.3">
      <c r="A14" s="32" cm="1">
        <f t="array" ref="A14">IFERROR(INDEX(Control!$C$4:$C$32,SMALL(IF(Control!$B$4:$B$32="Sí",ROW(Control!$B$4:$B$32)),3)-3)-INDEX(Control!$D$4:$D$32,SMALL(IF(Control!$B$4:$B$32="Sí",ROW(Control!$B$4:$B$32)),3)-3)+INDEX(Control!$E$4:$E$32,SMALL(IF(Control!$B$4:$B$32="Sí",ROW(Control!$B$4:$B$32)),3)-3)-SUM(INDEX(Control!$F$4:O$32,SMALL(IF(Control!$B$4:$B$32="Sí",ROW(Control!$B$4:$B$32)),3)-3,0)),"")</f>
        <v>0</v>
      </c>
      <c r="B14" s="55" t="str" cm="1">
        <f t="array" ref="B14">IFERROR(INDEX(Control!$A$4:$A$32,SMALL(IF(Control!$B$4:$B$32="Sí",ROW(Control!$B$4:$B$32)),3)-3)&amp;IF(INDEX(Configuración!$C$10:$C$38,SMALL(IF(Control!$B$4:$B$32="Sí",ROW(Control!$B$4:$B$32)),3)-3)="Sí"," (solo para Enseñanzas Profesionales)",""),"")</f>
        <v>BAJO ELÉCTRICO</v>
      </c>
      <c r="C14" s="56"/>
      <c r="D14" s="56"/>
      <c r="E14" s="56"/>
      <c r="F14" s="56"/>
      <c r="G14" s="56"/>
      <c r="H14" s="56"/>
      <c r="I14" s="56"/>
      <c r="J14" s="56"/>
      <c r="K14" s="56"/>
      <c r="L14" s="56"/>
    </row>
    <row r="15" spans="1:12" ht="22" customHeight="1" x14ac:dyDescent="0.3">
      <c r="A15" s="33" cm="1">
        <f t="array" ref="A15">IFERROR(INDEX(Control!$C$4:$C$32,SMALL(IF(Control!$B$4:$B$32="Sí",ROW(Control!$B$4:$B$32)),4)-3)-INDEX(Control!$D$4:$D$32,SMALL(IF(Control!$B$4:$B$32="Sí",ROW(Control!$B$4:$B$32)),4)-3)+INDEX(Control!$E$4:$E$32,SMALL(IF(Control!$B$4:$B$32="Sí",ROW(Control!$B$4:$B$32)),4)-3)-SUM(INDEX(Control!$F$4:O$32,SMALL(IF(Control!$B$4:$B$32="Sí",ROW(Control!$B$4:$B$32)),4)-3,0)),"")</f>
        <v>0</v>
      </c>
      <c r="B15" s="57" t="str" cm="1">
        <f t="array" ref="B15">IFERROR(INDEX(Control!$A$4:$A$32,SMALL(IF(Control!$B$4:$B$32="Sí",ROW(Control!$B$4:$B$32)),4)-3)&amp;IF(INDEX(Configuración!$C$10:$C$38,SMALL(IF(Control!$B$4:$B$32="Sí",ROW(Control!$B$4:$B$32)),4)-3)="Sí"," (solo para Enseñanzas Profesionales)",""),"")</f>
        <v>CANTO (solo para Enseñanzas Profesionales)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</row>
    <row r="16" spans="1:12" ht="22" customHeight="1" x14ac:dyDescent="0.3">
      <c r="A16" s="32" cm="1">
        <f t="array" ref="A16">IFERROR(INDEX(Control!$C$4:$C$32,SMALL(IF(Control!$B$4:$B$32="Sí",ROW(Control!$B$4:$B$32)),5)-3)-INDEX(Control!$D$4:$D$32,SMALL(IF(Control!$B$4:$B$32="Sí",ROW(Control!$B$4:$B$32)),5)-3)+INDEX(Control!$E$4:$E$32,SMALL(IF(Control!$B$4:$B$32="Sí",ROW(Control!$B$4:$B$32)),5)-3)-SUM(INDEX(Control!$F$4:O$32,SMALL(IF(Control!$B$4:$B$32="Sí",ROW(Control!$B$4:$B$32)),5)-3,0)),"")</f>
        <v>0</v>
      </c>
      <c r="B16" s="55" t="str" cm="1">
        <f t="array" ref="B16">IFERROR(INDEX(Control!$A$4:$A$32,SMALL(IF(Control!$B$4:$B$32="Sí",ROW(Control!$B$4:$B$32)),5)-3)&amp;IF(INDEX(Configuración!$C$10:$C$38,SMALL(IF(Control!$B$4:$B$32="Sí",ROW(Control!$B$4:$B$32)),5)-3)="Sí"," (solo para Enseñanzas Profesionales)",""),"")</f>
        <v>CANTO VALENCIANO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</row>
    <row r="17" spans="1:12" ht="22" customHeight="1" x14ac:dyDescent="0.3">
      <c r="A17" s="33" cm="1">
        <f t="array" ref="A17">IFERROR(INDEX(Control!$C$4:$C$32,SMALL(IF(Control!$B$4:$B$32="Sí",ROW(Control!$B$4:$B$32)),6)-3)-INDEX(Control!$D$4:$D$32,SMALL(IF(Control!$B$4:$B$32="Sí",ROW(Control!$B$4:$B$32)),6)-3)+INDEX(Control!$E$4:$E$32,SMALL(IF(Control!$B$4:$B$32="Sí",ROW(Control!$B$4:$B$32)),6)-3)-SUM(INDEX(Control!$F$4:O$32,SMALL(IF(Control!$B$4:$B$32="Sí",ROW(Control!$B$4:$B$32)),6)-3,0)),"")</f>
        <v>0</v>
      </c>
      <c r="B17" s="57" t="str" cm="1">
        <f t="array" ref="B17">IFERROR(INDEX(Control!$A$4:$A$32,SMALL(IF(Control!$B$4:$B$32="Sí",ROW(Control!$B$4:$B$32)),6)-3)&amp;IF(INDEX(Configuración!$C$10:$C$38,SMALL(IF(Control!$B$4:$B$32="Sí",ROW(Control!$B$4:$B$32)),6)-3)="Sí"," (solo para Enseñanzas Profesionales)",""),"")</f>
        <v>CLARINETE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</row>
    <row r="18" spans="1:12" ht="22" customHeight="1" x14ac:dyDescent="0.3">
      <c r="A18" s="32" cm="1">
        <f t="array" ref="A18">IFERROR(INDEX(Control!$C$4:$C$32,SMALL(IF(Control!$B$4:$B$32="Sí",ROW(Control!$B$4:$B$32)),7)-3)-INDEX(Control!$D$4:$D$32,SMALL(IF(Control!$B$4:$B$32="Sí",ROW(Control!$B$4:$B$32)),7)-3)+INDEX(Control!$E$4:$E$32,SMALL(IF(Control!$B$4:$B$32="Sí",ROW(Control!$B$4:$B$32)),7)-3)-SUM(INDEX(Control!$F$4:O$32,SMALL(IF(Control!$B$4:$B$32="Sí",ROW(Control!$B$4:$B$32)),7)-3,0)),"")</f>
        <v>0</v>
      </c>
      <c r="B18" s="55" t="str" cm="1">
        <f t="array" ref="B18">IFERROR(INDEX(Control!$A$4:$A$32,SMALL(IF(Control!$B$4:$B$32="Sí",ROW(Control!$B$4:$B$32)),7)-3)&amp;IF(INDEX(Configuración!$C$10:$C$38,SMALL(IF(Control!$B$4:$B$32="Sí",ROW(Control!$B$4:$B$32)),7)-3)="Sí"," (solo para Enseñanzas Profesionales)",""),"")</f>
        <v>CLAVECÍN</v>
      </c>
      <c r="C18" s="56"/>
      <c r="D18" s="56"/>
      <c r="E18" s="56"/>
      <c r="F18" s="56"/>
      <c r="G18" s="56"/>
      <c r="H18" s="56"/>
      <c r="I18" s="56"/>
      <c r="J18" s="56"/>
      <c r="K18" s="56"/>
      <c r="L18" s="56"/>
    </row>
    <row r="19" spans="1:12" ht="22" customHeight="1" x14ac:dyDescent="0.3">
      <c r="A19" s="33" cm="1">
        <f t="array" ref="A19">IFERROR(INDEX(Control!$C$4:$C$32,SMALL(IF(Control!$B$4:$B$32="Sí",ROW(Control!$B$4:$B$32)),8)-3)-INDEX(Control!$D$4:$D$32,SMALL(IF(Control!$B$4:$B$32="Sí",ROW(Control!$B$4:$B$32)),8)-3)+INDEX(Control!$E$4:$E$32,SMALL(IF(Control!$B$4:$B$32="Sí",ROW(Control!$B$4:$B$32)),8)-3)-SUM(INDEX(Control!$F$4:O$32,SMALL(IF(Control!$B$4:$B$32="Sí",ROW(Control!$B$4:$B$32)),8)-3,0)),"")</f>
        <v>0</v>
      </c>
      <c r="B19" s="57" t="str" cm="1">
        <f t="array" ref="B19">IFERROR(INDEX(Control!$A$4:$A$32,SMALL(IF(Control!$B$4:$B$32="Sí",ROW(Control!$B$4:$B$32)),8)-3)&amp;IF(INDEX(Configuración!$C$10:$C$38,SMALL(IF(Control!$B$4:$B$32="Sí",ROW(Control!$B$4:$B$32)),8)-3)="Sí"," (solo para Enseñanzas Profesionales)",""),"")</f>
        <v>CONTRABAJO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</row>
    <row r="20" spans="1:12" ht="22" customHeight="1" x14ac:dyDescent="0.3">
      <c r="A20" s="32" cm="1">
        <f t="array" ref="A20">IFERROR(INDEX(Control!$C$4:$C$32,SMALL(IF(Control!$B$4:$B$32="Sí",ROW(Control!$B$4:$B$32)),9)-3)-INDEX(Control!$D$4:$D$32,SMALL(IF(Control!$B$4:$B$32="Sí",ROW(Control!$B$4:$B$32)),9)-3)+INDEX(Control!$E$4:$E$32,SMALL(IF(Control!$B$4:$B$32="Sí",ROW(Control!$B$4:$B$32)),9)-3)-SUM(INDEX(Control!$F$4:O$32,SMALL(IF(Control!$B$4:$B$32="Sí",ROW(Control!$B$4:$B$32)),9)-3,0)),"")</f>
        <v>0</v>
      </c>
      <c r="B20" s="55" t="str" cm="1">
        <f t="array" ref="B20">IFERROR(INDEX(Control!$A$4:$A$32,SMALL(IF(Control!$B$4:$B$32="Sí",ROW(Control!$B$4:$B$32)),9)-3)&amp;IF(INDEX(Configuración!$C$10:$C$38,SMALL(IF(Control!$B$4:$B$32="Sí",ROW(Control!$B$4:$B$32)),9)-3)="Sí"," (solo para Enseñanzas Profesionales)",""),"")</f>
        <v>DULZAINA</v>
      </c>
      <c r="C20" s="56"/>
      <c r="D20" s="56"/>
      <c r="E20" s="56"/>
      <c r="F20" s="56"/>
      <c r="G20" s="56"/>
      <c r="H20" s="56"/>
      <c r="I20" s="56"/>
      <c r="J20" s="56"/>
      <c r="K20" s="56"/>
      <c r="L20" s="56"/>
    </row>
    <row r="21" spans="1:12" ht="22" customHeight="1" x14ac:dyDescent="0.3">
      <c r="A21" s="33" cm="1">
        <f t="array" ref="A21">IFERROR(INDEX(Control!$C$4:$C$32,SMALL(IF(Control!$B$4:$B$32="Sí",ROW(Control!$B$4:$B$32)),10)-3)-INDEX(Control!$D$4:$D$32,SMALL(IF(Control!$B$4:$B$32="Sí",ROW(Control!$B$4:$B$32)),10)-3)+INDEX(Control!$E$4:$E$32,SMALL(IF(Control!$B$4:$B$32="Sí",ROW(Control!$B$4:$B$32)),10)-3)-SUM(INDEX(Control!$F$4:O$32,SMALL(IF(Control!$B$4:$B$32="Sí",ROW(Control!$B$4:$B$32)),10)-3,0)),"")</f>
        <v>0</v>
      </c>
      <c r="B21" s="57" t="str" cm="1">
        <f t="array" ref="B21">IFERROR(INDEX(Control!$A$4:$A$32,SMALL(IF(Control!$B$4:$B$32="Sí",ROW(Control!$B$4:$B$32)),10)-3)&amp;IF(INDEX(Configuración!$C$10:$C$38,SMALL(IF(Control!$B$4:$B$32="Sí",ROW(Control!$B$4:$B$32)),10)-3)="Sí"," (solo para Enseñanzas Profesionales)",""),"")</f>
        <v>FAGOT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</row>
    <row r="22" spans="1:12" ht="22" customHeight="1" x14ac:dyDescent="0.3">
      <c r="A22" s="32" cm="1">
        <f t="array" ref="A22">IFERROR(INDEX(Control!$C$4:$C$32,SMALL(IF(Control!$B$4:$B$32="Sí",ROW(Control!$B$4:$B$32)),11)-3)-INDEX(Control!$D$4:$D$32,SMALL(IF(Control!$B$4:$B$32="Sí",ROW(Control!$B$4:$B$32)),11)-3)+INDEX(Control!$E$4:$E$32,SMALL(IF(Control!$B$4:$B$32="Sí",ROW(Control!$B$4:$B$32)),11)-3)-SUM(INDEX(Control!$F$4:O$32,SMALL(IF(Control!$B$4:$B$32="Sí",ROW(Control!$B$4:$B$32)),11)-3,0)),"")</f>
        <v>0</v>
      </c>
      <c r="B22" s="55" t="str" cm="1">
        <f t="array" ref="B22">IFERROR(INDEX(Control!$A$4:$A$32,SMALL(IF(Control!$B$4:$B$32="Sí",ROW(Control!$B$4:$B$32)),11)-3)&amp;IF(INDEX(Configuración!$C$10:$C$38,SMALL(IF(Control!$B$4:$B$32="Sí",ROW(Control!$B$4:$B$32)),11)-3)="Sí"," (solo para Enseñanzas Profesionales)",""),"")</f>
        <v>FLAUTA</v>
      </c>
      <c r="C22" s="56"/>
      <c r="D22" s="56"/>
      <c r="E22" s="56"/>
      <c r="F22" s="56"/>
      <c r="G22" s="56"/>
      <c r="H22" s="56"/>
      <c r="I22" s="56"/>
      <c r="J22" s="56"/>
      <c r="K22" s="56"/>
      <c r="L22" s="56"/>
    </row>
    <row r="23" spans="1:12" ht="22" customHeight="1" x14ac:dyDescent="0.3">
      <c r="A23" s="33" cm="1">
        <f t="array" ref="A23">IFERROR(INDEX(Control!$C$4:$C$32,SMALL(IF(Control!$B$4:$B$32="Sí",ROW(Control!$B$4:$B$32)),12)-3)-INDEX(Control!$D$4:$D$32,SMALL(IF(Control!$B$4:$B$32="Sí",ROW(Control!$B$4:$B$32)),12)-3)+INDEX(Control!$E$4:$E$32,SMALL(IF(Control!$B$4:$B$32="Sí",ROW(Control!$B$4:$B$32)),12)-3)-SUM(INDEX(Control!$F$4:O$32,SMALL(IF(Control!$B$4:$B$32="Sí",ROW(Control!$B$4:$B$32)),12)-3,0)),"")</f>
        <v>0</v>
      </c>
      <c r="B23" s="57" t="str" cm="1">
        <f t="array" ref="B23">IFERROR(INDEX(Control!$A$4:$A$32,SMALL(IF(Control!$B$4:$B$32="Sí",ROW(Control!$B$4:$B$32)),12)-3)&amp;IF(INDEX(Configuración!$C$10:$C$38,SMALL(IF(Control!$B$4:$B$32="Sí",ROW(Control!$B$4:$B$32)),12)-3)="Sí"," (solo para Enseñanzas Profesionales)",""),"")</f>
        <v>FLAUTA DE PICO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</row>
    <row r="24" spans="1:12" ht="22" customHeight="1" x14ac:dyDescent="0.3">
      <c r="A24" s="32" cm="1">
        <f t="array" ref="A24">IFERROR(INDEX(Control!$C$4:$C$32,SMALL(IF(Control!$B$4:$B$32="Sí",ROW(Control!$B$4:$B$32)),13)-3)-INDEX(Control!$D$4:$D$32,SMALL(IF(Control!$B$4:$B$32="Sí",ROW(Control!$B$4:$B$32)),13)-3)+INDEX(Control!$E$4:$E$32,SMALL(IF(Control!$B$4:$B$32="Sí",ROW(Control!$B$4:$B$32)),13)-3)-SUM(INDEX(Control!$F$4:O$32,SMALL(IF(Control!$B$4:$B$32="Sí",ROW(Control!$B$4:$B$32)),13)-3,0)),"")</f>
        <v>0</v>
      </c>
      <c r="B24" s="55" t="str" cm="1">
        <f t="array" ref="B24">IFERROR(INDEX(Control!$A$4:$A$32,SMALL(IF(Control!$B$4:$B$32="Sí",ROW(Control!$B$4:$B$32)),13)-3)&amp;IF(INDEX(Configuración!$C$10:$C$38,SMALL(IF(Control!$B$4:$B$32="Sí",ROW(Control!$B$4:$B$32)),13)-3)="Sí"," (solo para Enseñanzas Profesionales)",""),"")</f>
        <v>GUITARRA</v>
      </c>
      <c r="C24" s="56"/>
      <c r="D24" s="56"/>
      <c r="E24" s="56"/>
      <c r="F24" s="56"/>
      <c r="G24" s="56"/>
      <c r="H24" s="56"/>
      <c r="I24" s="56"/>
      <c r="J24" s="56"/>
      <c r="K24" s="56"/>
      <c r="L24" s="56"/>
    </row>
    <row r="25" spans="1:12" ht="22" customHeight="1" x14ac:dyDescent="0.3">
      <c r="A25" s="33" cm="1">
        <f t="array" ref="A25">IFERROR(INDEX(Control!$C$4:$C$32,SMALL(IF(Control!$B$4:$B$32="Sí",ROW(Control!$B$4:$B$32)),14)-3)-INDEX(Control!$D$4:$D$32,SMALL(IF(Control!$B$4:$B$32="Sí",ROW(Control!$B$4:$B$32)),14)-3)+INDEX(Control!$E$4:$E$32,SMALL(IF(Control!$B$4:$B$32="Sí",ROW(Control!$B$4:$B$32)),14)-3)-SUM(INDEX(Control!$F$4:O$32,SMALL(IF(Control!$B$4:$B$32="Sí",ROW(Control!$B$4:$B$32)),14)-3,0)),"")</f>
        <v>0</v>
      </c>
      <c r="B25" s="57" t="str" cm="1">
        <f t="array" ref="B25">IFERROR(INDEX(Control!$A$4:$A$32,SMALL(IF(Control!$B$4:$B$32="Sí",ROW(Control!$B$4:$B$32)),14)-3)&amp;IF(INDEX(Configuración!$C$10:$C$38,SMALL(IF(Control!$B$4:$B$32="Sí",ROW(Control!$B$4:$B$32)),14)-3)="Sí"," (solo para Enseñanzas Profesionales)",""),"")</f>
        <v>GUITARRA ELÉCTRICA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</row>
    <row r="26" spans="1:12" ht="22" customHeight="1" x14ac:dyDescent="0.3">
      <c r="A26" s="32" cm="1">
        <f t="array" ref="A26">IFERROR(INDEX(Control!$C$4:$C$32,SMALL(IF(Control!$B$4:$B$32="Sí",ROW(Control!$B$4:$B$32)),15)-3)-INDEX(Control!$D$4:$D$32,SMALL(IF(Control!$B$4:$B$32="Sí",ROW(Control!$B$4:$B$32)),15)-3)+INDEX(Control!$E$4:$E$32,SMALL(IF(Control!$B$4:$B$32="Sí",ROW(Control!$B$4:$B$32)),15)-3)-SUM(INDEX(Control!$F$4:O$32,SMALL(IF(Control!$B$4:$B$32="Sí",ROW(Control!$B$4:$B$32)),15)-3,0)),"")</f>
        <v>0</v>
      </c>
      <c r="B26" s="55" t="str" cm="1">
        <f t="array" ref="B26">IFERROR(INDEX(Control!$A$4:$A$32,SMALL(IF(Control!$B$4:$B$32="Sí",ROW(Control!$B$4:$B$32)),15)-3)&amp;IF(INDEX(Configuración!$C$10:$C$38,SMALL(IF(Control!$B$4:$B$32="Sí",ROW(Control!$B$4:$B$32)),15)-3)="Sí"," (solo para Enseñanzas Profesionales)",""),"")</f>
        <v>INSTRUMENTOS DE CUERDA PULSADA DEL RENACIMIENTO Y BARROCO</v>
      </c>
      <c r="C26" s="56"/>
      <c r="D26" s="56"/>
      <c r="E26" s="56"/>
      <c r="F26" s="56"/>
      <c r="G26" s="56"/>
      <c r="H26" s="56"/>
      <c r="I26" s="56"/>
      <c r="J26" s="56"/>
      <c r="K26" s="56"/>
      <c r="L26" s="56"/>
    </row>
    <row r="27" spans="1:12" ht="22" customHeight="1" x14ac:dyDescent="0.3">
      <c r="A27" s="33" cm="1">
        <f t="array" ref="A27">IFERROR(INDEX(Control!$C$4:$C$32,SMALL(IF(Control!$B$4:$B$32="Sí",ROW(Control!$B$4:$B$32)),16)-3)-INDEX(Control!$D$4:$D$32,SMALL(IF(Control!$B$4:$B$32="Sí",ROW(Control!$B$4:$B$32)),16)-3)+INDEX(Control!$E$4:$E$32,SMALL(IF(Control!$B$4:$B$32="Sí",ROW(Control!$B$4:$B$32)),16)-3)-SUM(INDEX(Control!$F$4:O$32,SMALL(IF(Control!$B$4:$B$32="Sí",ROW(Control!$B$4:$B$32)),16)-3,0)),"")</f>
        <v>0</v>
      </c>
      <c r="B27" s="57" t="str" cm="1">
        <f t="array" ref="B27">IFERROR(INDEX(Control!$A$4:$A$32,SMALL(IF(Control!$B$4:$B$32="Sí",ROW(Control!$B$4:$B$32)),16)-3)&amp;IF(INDEX(Configuración!$C$10:$C$38,SMALL(IF(Control!$B$4:$B$32="Sí",ROW(Control!$B$4:$B$32)),16)-3)="Sí"," (solo para Enseñanzas Profesionales)",""),"")</f>
        <v>INSTRUMENTOS DE PLECTRO</v>
      </c>
      <c r="C27" s="58"/>
      <c r="D27" s="58"/>
      <c r="E27" s="58"/>
      <c r="F27" s="58"/>
      <c r="G27" s="58"/>
      <c r="H27" s="58"/>
      <c r="I27" s="58"/>
      <c r="J27" s="58"/>
      <c r="K27" s="58"/>
      <c r="L27" s="58"/>
    </row>
    <row r="28" spans="1:12" ht="22" customHeight="1" x14ac:dyDescent="0.3">
      <c r="A28" s="32" cm="1">
        <f t="array" ref="A28">IFERROR(INDEX(Control!$C$4:$C$32,SMALL(IF(Control!$B$4:$B$32="Sí",ROW(Control!$B$4:$B$32)),17)-3)-INDEX(Control!$D$4:$D$32,SMALL(IF(Control!$B$4:$B$32="Sí",ROW(Control!$B$4:$B$32)),17)-3)+INDEX(Control!$E$4:$E$32,SMALL(IF(Control!$B$4:$B$32="Sí",ROW(Control!$B$4:$B$32)),17)-3)-SUM(INDEX(Control!$F$4:O$32,SMALL(IF(Control!$B$4:$B$32="Sí",ROW(Control!$B$4:$B$32)),17)-3,0)),"")</f>
        <v>0</v>
      </c>
      <c r="B28" s="55" t="str" cm="1">
        <f t="array" ref="B28">IFERROR(INDEX(Control!$A$4:$A$32,SMALL(IF(Control!$B$4:$B$32="Sí",ROW(Control!$B$4:$B$32)),17)-3)&amp;IF(INDEX(Configuración!$C$10:$C$38,SMALL(IF(Control!$B$4:$B$32="Sí",ROW(Control!$B$4:$B$32)),17)-3)="Sí"," (solo para Enseñanzas Profesionales)",""),"")</f>
        <v>OBOE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</row>
    <row r="29" spans="1:12" ht="22" customHeight="1" x14ac:dyDescent="0.3">
      <c r="A29" s="33" cm="1">
        <f t="array" ref="A29">IFERROR(INDEX(Control!$C$4:$C$32,SMALL(IF(Control!$B$4:$B$32="Sí",ROW(Control!$B$4:$B$32)),18)-3)-INDEX(Control!$D$4:$D$32,SMALL(IF(Control!$B$4:$B$32="Sí",ROW(Control!$B$4:$B$32)),18)-3)+INDEX(Control!$E$4:$E$32,SMALL(IF(Control!$B$4:$B$32="Sí",ROW(Control!$B$4:$B$32)),18)-3)-SUM(INDEX(Control!$F$4:O$32,SMALL(IF(Control!$B$4:$B$32="Sí",ROW(Control!$B$4:$B$32)),18)-3,0)),"")</f>
        <v>0</v>
      </c>
      <c r="B29" s="57" t="str" cm="1">
        <f t="array" ref="B29">IFERROR(INDEX(Control!$A$4:$A$32,SMALL(IF(Control!$B$4:$B$32="Sí",ROW(Control!$B$4:$B$32)),18)-3)&amp;IF(INDEX(Configuración!$C$10:$C$38,SMALL(IF(Control!$B$4:$B$32="Sí",ROW(Control!$B$4:$B$32)),18)-3)="Sí"," (solo para Enseñanzas Profesionales)",""),"")</f>
        <v>ÓRGANO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</row>
    <row r="30" spans="1:12" ht="22" customHeight="1" x14ac:dyDescent="0.3">
      <c r="A30" s="32" cm="1">
        <f t="array" ref="A30">IFERROR(INDEX(Control!$C$4:$C$32,SMALL(IF(Control!$B$4:$B$32="Sí",ROW(Control!$B$4:$B$32)),19)-3)-INDEX(Control!$D$4:$D$32,SMALL(IF(Control!$B$4:$B$32="Sí",ROW(Control!$B$4:$B$32)),19)-3)+INDEX(Control!$E$4:$E$32,SMALL(IF(Control!$B$4:$B$32="Sí",ROW(Control!$B$4:$B$32)),19)-3)-SUM(INDEX(Control!$F$4:O$32,SMALL(IF(Control!$B$4:$B$32="Sí",ROW(Control!$B$4:$B$32)),19)-3,0)),"")</f>
        <v>0</v>
      </c>
      <c r="B30" s="55" t="str" cm="1">
        <f t="array" ref="B30">IFERROR(INDEX(Control!$A$4:$A$32,SMALL(IF(Control!$B$4:$B$32="Sí",ROW(Control!$B$4:$B$32)),19)-3)&amp;IF(INDEX(Configuración!$C$10:$C$38,SMALL(IF(Control!$B$4:$B$32="Sí",ROW(Control!$B$4:$B$32)),19)-3)="Sí"," (solo para Enseñanzas Profesionales)",""),"")</f>
        <v>PERCUSIÓN</v>
      </c>
      <c r="C30" s="56"/>
      <c r="D30" s="56"/>
      <c r="E30" s="56"/>
      <c r="F30" s="56"/>
      <c r="G30" s="56"/>
      <c r="H30" s="56"/>
      <c r="I30" s="56"/>
      <c r="J30" s="56"/>
      <c r="K30" s="56"/>
      <c r="L30" s="56"/>
    </row>
    <row r="31" spans="1:12" ht="22" customHeight="1" x14ac:dyDescent="0.3">
      <c r="A31" s="33" cm="1">
        <f t="array" ref="A31">IFERROR(INDEX(Control!$C$4:$C$32,SMALL(IF(Control!$B$4:$B$32="Sí",ROW(Control!$B$4:$B$32)),20)-3)-INDEX(Control!$D$4:$D$32,SMALL(IF(Control!$B$4:$B$32="Sí",ROW(Control!$B$4:$B$32)),20)-3)+INDEX(Control!$E$4:$E$32,SMALL(IF(Control!$B$4:$B$32="Sí",ROW(Control!$B$4:$B$32)),20)-3)-SUM(INDEX(Control!$F$4:O$32,SMALL(IF(Control!$B$4:$B$32="Sí",ROW(Control!$B$4:$B$32)),20)-3,0)),"")</f>
        <v>0</v>
      </c>
      <c r="B31" s="57" t="str" cm="1">
        <f t="array" ref="B31">IFERROR(INDEX(Control!$A$4:$A$32,SMALL(IF(Control!$B$4:$B$32="Sí",ROW(Control!$B$4:$B$32)),20)-3)&amp;IF(INDEX(Configuración!$C$10:$C$38,SMALL(IF(Control!$B$4:$B$32="Sí",ROW(Control!$B$4:$B$32)),20)-3)="Sí"," (solo para Enseñanzas Profesionales)",""),"")</f>
        <v>PIANO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</row>
    <row r="32" spans="1:12" ht="22" customHeight="1" x14ac:dyDescent="0.3">
      <c r="A32" s="32" cm="1">
        <f t="array" ref="A32">IFERROR(INDEX(Control!$C$4:$C$32,SMALL(IF(Control!$B$4:$B$32="Sí",ROW(Control!$B$4:$B$32)),21)-3)-INDEX(Control!$D$4:$D$32,SMALL(IF(Control!$B$4:$B$32="Sí",ROW(Control!$B$4:$B$32)),21)-3)+INDEX(Control!$E$4:$E$32,SMALL(IF(Control!$B$4:$B$32="Sí",ROW(Control!$B$4:$B$32)),21)-3)-SUM(INDEX(Control!$F$4:O$32,SMALL(IF(Control!$B$4:$B$32="Sí",ROW(Control!$B$4:$B$32)),21)-3,0)),"")</f>
        <v>0</v>
      </c>
      <c r="B32" s="55" t="str" cm="1">
        <f t="array" ref="B32">IFERROR(INDEX(Control!$A$4:$A$32,SMALL(IF(Control!$B$4:$B$32="Sí",ROW(Control!$B$4:$B$32)),21)-3)&amp;IF(INDEX(Configuración!$C$10:$C$38,SMALL(IF(Control!$B$4:$B$32="Sí",ROW(Control!$B$4:$B$32)),21)-3)="Sí"," (solo para Enseñanzas Profesionales)",""),"")</f>
        <v>SAXOFÓN</v>
      </c>
      <c r="C32" s="56"/>
      <c r="D32" s="56"/>
      <c r="E32" s="56"/>
      <c r="F32" s="56"/>
      <c r="G32" s="56"/>
      <c r="H32" s="56"/>
      <c r="I32" s="56"/>
      <c r="J32" s="56"/>
      <c r="K32" s="56"/>
      <c r="L32" s="56"/>
    </row>
    <row r="33" spans="1:12" ht="22" customHeight="1" x14ac:dyDescent="0.3">
      <c r="A33" s="33" cm="1">
        <f t="array" ref="A33">IFERROR(INDEX(Control!$C$4:$C$32,SMALL(IF(Control!$B$4:$B$32="Sí",ROW(Control!$B$4:$B$32)),22)-3)-INDEX(Control!$D$4:$D$32,SMALL(IF(Control!$B$4:$B$32="Sí",ROW(Control!$B$4:$B$32)),22)-3)+INDEX(Control!$E$4:$E$32,SMALL(IF(Control!$B$4:$B$32="Sí",ROW(Control!$B$4:$B$32)),22)-3)-SUM(INDEX(Control!$F$4:O$32,SMALL(IF(Control!$B$4:$B$32="Sí",ROW(Control!$B$4:$B$32)),22)-3,0)),"")</f>
        <v>0</v>
      </c>
      <c r="B33" s="57" t="str" cm="1">
        <f t="array" ref="B33">IFERROR(INDEX(Control!$A$4:$A$32,SMALL(IF(Control!$B$4:$B$32="Sí",ROW(Control!$B$4:$B$32)),22)-3)&amp;IF(INDEX(Configuración!$C$10:$C$38,SMALL(IF(Control!$B$4:$B$32="Sí",ROW(Control!$B$4:$B$32)),22)-3)="Sí"," (solo para Enseñanzas Profesionales)",""),"")</f>
        <v>TROMBÓN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</row>
    <row r="34" spans="1:12" ht="22" customHeight="1" x14ac:dyDescent="0.3">
      <c r="A34" s="32" cm="1">
        <f t="array" ref="A34">IFERROR(INDEX(Control!$C$4:$C$32,SMALL(IF(Control!$B$4:$B$32="Sí",ROW(Control!$B$4:$B$32)),23)-3)-INDEX(Control!$D$4:$D$32,SMALL(IF(Control!$B$4:$B$32="Sí",ROW(Control!$B$4:$B$32)),23)-3)+INDEX(Control!$E$4:$E$32,SMALL(IF(Control!$B$4:$B$32="Sí",ROW(Control!$B$4:$B$32)),23)-3)-SUM(INDEX(Control!$F$4:O$32,SMALL(IF(Control!$B$4:$B$32="Sí",ROW(Control!$B$4:$B$32)),23)-3,0)),"")</f>
        <v>0</v>
      </c>
      <c r="B34" s="55" t="str" cm="1">
        <f t="array" ref="B34">IFERROR(INDEX(Control!$A$4:$A$32,SMALL(IF(Control!$B$4:$B$32="Sí",ROW(Control!$B$4:$B$32)),23)-3)&amp;IF(INDEX(Configuración!$C$10:$C$38,SMALL(IF(Control!$B$4:$B$32="Sí",ROW(Control!$B$4:$B$32)),23)-3)="Sí"," (solo para Enseñanzas Profesionales)",""),"")</f>
        <v>TROMPA</v>
      </c>
      <c r="C34" s="56"/>
      <c r="D34" s="56"/>
      <c r="E34" s="56"/>
      <c r="F34" s="56"/>
      <c r="G34" s="56"/>
      <c r="H34" s="56"/>
      <c r="I34" s="56"/>
      <c r="J34" s="56"/>
      <c r="K34" s="56"/>
      <c r="L34" s="56"/>
    </row>
    <row r="35" spans="1:12" ht="22" customHeight="1" x14ac:dyDescent="0.3">
      <c r="A35" s="33" cm="1">
        <f t="array" ref="A35">IFERROR(INDEX(Control!$C$4:$C$32,SMALL(IF(Control!$B$4:$B$32="Sí",ROW(Control!$B$4:$B$32)),24)-3)-INDEX(Control!$D$4:$D$32,SMALL(IF(Control!$B$4:$B$32="Sí",ROW(Control!$B$4:$B$32)),24)-3)+INDEX(Control!$E$4:$E$32,SMALL(IF(Control!$B$4:$B$32="Sí",ROW(Control!$B$4:$B$32)),24)-3)-SUM(INDEX(Control!$F$4:O$32,SMALL(IF(Control!$B$4:$B$32="Sí",ROW(Control!$B$4:$B$32)),24)-3,0)),"")</f>
        <v>0</v>
      </c>
      <c r="B35" s="57" t="str" cm="1">
        <f t="array" ref="B35">IFERROR(INDEX(Control!$A$4:$A$32,SMALL(IF(Control!$B$4:$B$32="Sí",ROW(Control!$B$4:$B$32)),24)-3)&amp;IF(INDEX(Configuración!$C$10:$C$38,SMALL(IF(Control!$B$4:$B$32="Sí",ROW(Control!$B$4:$B$32)),24)-3)="Sí"," (solo para Enseñanzas Profesionales)",""),"")</f>
        <v>TROMPETA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</row>
    <row r="36" spans="1:12" ht="22" customHeight="1" x14ac:dyDescent="0.3">
      <c r="A36" s="32" cm="1">
        <f t="array" ref="A36">IFERROR(INDEX(Control!$C$4:$C$32,SMALL(IF(Control!$B$4:$B$32="Sí",ROW(Control!$B$4:$B$32)),25)-3)-INDEX(Control!$D$4:$D$32,SMALL(IF(Control!$B$4:$B$32="Sí",ROW(Control!$B$4:$B$32)),25)-3)+INDEX(Control!$E$4:$E$32,SMALL(IF(Control!$B$4:$B$32="Sí",ROW(Control!$B$4:$B$32)),25)-3)-SUM(INDEX(Control!$F$4:O$32,SMALL(IF(Control!$B$4:$B$32="Sí",ROW(Control!$B$4:$B$32)),25)-3,0)),"")</f>
        <v>0</v>
      </c>
      <c r="B36" s="55" t="str" cm="1">
        <f t="array" ref="B36">IFERROR(INDEX(Control!$A$4:$A$32,SMALL(IF(Control!$B$4:$B$32="Sí",ROW(Control!$B$4:$B$32)),25)-3)&amp;IF(INDEX(Configuración!$C$10:$C$38,SMALL(IF(Control!$B$4:$B$32="Sí",ROW(Control!$B$4:$B$32)),25)-3)="Sí"," (solo para Enseñanzas Profesionales)",""),"")</f>
        <v>TUBA</v>
      </c>
      <c r="C36" s="56"/>
      <c r="D36" s="56"/>
      <c r="E36" s="56"/>
      <c r="F36" s="56"/>
      <c r="G36" s="56"/>
      <c r="H36" s="56"/>
      <c r="I36" s="56"/>
      <c r="J36" s="56"/>
      <c r="K36" s="56"/>
      <c r="L36" s="56"/>
    </row>
    <row r="37" spans="1:12" ht="22" customHeight="1" x14ac:dyDescent="0.3">
      <c r="A37" s="33" cm="1">
        <f t="array" ref="A37">IFERROR(INDEX(Control!$C$4:$C$32,SMALL(IF(Control!$B$4:$B$32="Sí",ROW(Control!$B$4:$B$32)),26)-3)-INDEX(Control!$D$4:$D$32,SMALL(IF(Control!$B$4:$B$32="Sí",ROW(Control!$B$4:$B$32)),26)-3)+INDEX(Control!$E$4:$E$32,SMALL(IF(Control!$B$4:$B$32="Sí",ROW(Control!$B$4:$B$32)),26)-3)-SUM(INDEX(Control!$F$4:O$32,SMALL(IF(Control!$B$4:$B$32="Sí",ROW(Control!$B$4:$B$32)),26)-3,0)),"")</f>
        <v>0</v>
      </c>
      <c r="B37" s="57" t="str" cm="1">
        <f t="array" ref="B37">IFERROR(INDEX(Control!$A$4:$A$32,SMALL(IF(Control!$B$4:$B$32="Sí",ROW(Control!$B$4:$B$32)),26)-3)&amp;IF(INDEX(Configuración!$C$10:$C$38,SMALL(IF(Control!$B$4:$B$32="Sí",ROW(Control!$B$4:$B$32)),26)-3)="Sí"," (solo para Enseñanzas Profesionales)",""),"")</f>
        <v>VIOLA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</row>
    <row r="38" spans="1:12" ht="22" customHeight="1" x14ac:dyDescent="0.3">
      <c r="A38" s="32" cm="1">
        <f t="array" ref="A38">IFERROR(INDEX(Control!$C$4:$C$32,SMALL(IF(Control!$B$4:$B$32="Sí",ROW(Control!$B$4:$B$32)),27)-3)-INDEX(Control!$D$4:$D$32,SMALL(IF(Control!$B$4:$B$32="Sí",ROW(Control!$B$4:$B$32)),27)-3)+INDEX(Control!$E$4:$E$32,SMALL(IF(Control!$B$4:$B$32="Sí",ROW(Control!$B$4:$B$32)),27)-3)-SUM(INDEX(Control!$F$4:O$32,SMALL(IF(Control!$B$4:$B$32="Sí",ROW(Control!$B$4:$B$32)),27)-3,0)),"")</f>
        <v>0</v>
      </c>
      <c r="B38" s="55" t="str" cm="1">
        <f t="array" ref="B38">IFERROR(INDEX(Control!$A$4:$A$32,SMALL(IF(Control!$B$4:$B$32="Sí",ROW(Control!$B$4:$B$32)),27)-3)&amp;IF(INDEX(Configuración!$C$10:$C$38,SMALL(IF(Control!$B$4:$B$32="Sí",ROW(Control!$B$4:$B$32)),27)-3)="Sí"," (solo para Enseñanzas Profesionales)",""),"")</f>
        <v>VIOLA DA GAMBA</v>
      </c>
      <c r="C38" s="56"/>
      <c r="D38" s="56"/>
      <c r="E38" s="56"/>
      <c r="F38" s="56"/>
      <c r="G38" s="56"/>
      <c r="H38" s="56"/>
      <c r="I38" s="56"/>
      <c r="J38" s="56"/>
      <c r="K38" s="56"/>
      <c r="L38" s="56"/>
    </row>
    <row r="39" spans="1:12" ht="22" customHeight="1" x14ac:dyDescent="0.3">
      <c r="A39" s="33" cm="1">
        <f t="array" ref="A39">IFERROR(INDEX(Control!$C$4:$C$32,SMALL(IF(Control!$B$4:$B$32="Sí",ROW(Control!$B$4:$B$32)),28)-3)-INDEX(Control!$D$4:$D$32,SMALL(IF(Control!$B$4:$B$32="Sí",ROW(Control!$B$4:$B$32)),28)-3)+INDEX(Control!$E$4:$E$32,SMALL(IF(Control!$B$4:$B$32="Sí",ROW(Control!$B$4:$B$32)),28)-3)-SUM(INDEX(Control!$F$4:O$32,SMALL(IF(Control!$B$4:$B$32="Sí",ROW(Control!$B$4:$B$32)),28)-3,0)),"")</f>
        <v>0</v>
      </c>
      <c r="B39" s="57" t="str" cm="1">
        <f t="array" ref="B39">IFERROR(INDEX(Control!$A$4:$A$32,SMALL(IF(Control!$B$4:$B$32="Sí",ROW(Control!$B$4:$B$32)),28)-3)&amp;IF(INDEX(Configuración!$C$10:$C$38,SMALL(IF(Control!$B$4:$B$32="Sí",ROW(Control!$B$4:$B$32)),28)-3)="Sí"," (solo para Enseñanzas Profesionales)",""),"")</f>
        <v>VIOLÍN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</row>
    <row r="40" spans="1:12" ht="22" customHeight="1" x14ac:dyDescent="0.3">
      <c r="A40" s="32" cm="1">
        <f t="array" ref="A40">IFERROR(INDEX(Control!$C$4:$C$32,SMALL(IF(Control!$B$4:$B$32="Sí",ROW(Control!$B$4:$B$32)),29)-3)-INDEX(Control!$D$4:$D$32,SMALL(IF(Control!$B$4:$B$32="Sí",ROW(Control!$B$4:$B$32)),29)-3)+INDEX(Control!$E$4:$E$32,SMALL(IF(Control!$B$4:$B$32="Sí",ROW(Control!$B$4:$B$32)),29)-3)-SUM(INDEX(Control!$F$4:O$32,SMALL(IF(Control!$B$4:$B$32="Sí",ROW(Control!$B$4:$B$32)),29)-3,0)),"")</f>
        <v>0</v>
      </c>
      <c r="B40" s="55" t="str" cm="1">
        <f t="array" ref="B40">IFERROR(INDEX(Control!$A$4:$A$32,SMALL(IF(Control!$B$4:$B$32="Sí",ROW(Control!$B$4:$B$32)),29)-3)&amp;IF(INDEX(Configuración!$C$10:$C$38,SMALL(IF(Control!$B$4:$B$32="Sí",ROW(Control!$B$4:$B$32)),29)-3)="Sí"," (solo para Enseñanzas Profesionales)",""),"")</f>
        <v>VIOLONCHELO</v>
      </c>
      <c r="C40" s="56"/>
      <c r="D40" s="56"/>
      <c r="E40" s="56"/>
      <c r="F40" s="56"/>
      <c r="G40" s="56"/>
      <c r="H40" s="56"/>
      <c r="I40" s="56"/>
      <c r="J40" s="56"/>
      <c r="K40" s="56"/>
      <c r="L40" s="56"/>
    </row>
    <row r="41" spans="1:12" ht="22" customHeight="1" thickBot="1" x14ac:dyDescent="0.35">
      <c r="A41" s="43" t="str" cm="1">
        <f t="array" ref="A41">IFERROR(INDEX(Control!$C$4:$C$32,SMALL(IF(Control!$B$4:$B$32="Sí",ROW(Control!$B$4:$B$32)),30)-3)-INDEX(Control!$D$4:$D$32,SMALL(IF(Control!$B$4:$B$32="Sí",ROW(Control!$B$4:$B$32)),30)-3)+INDEX(Control!$E$4:$E$32,SMALL(IF(Control!$B$4:$B$32="Sí",ROW(Control!$B$4:$B$32)),30)-3)-SUM(INDEX(Control!$F$4:O$32,SMALL(IF(Control!$B$4:$B$32="Sí",ROW(Control!$B$4:$B$32)),30)-3,0)),"")</f>
        <v/>
      </c>
      <c r="B41" s="70" t="str" cm="1">
        <f t="array" ref="B41">IFERROR(INDEX(Control!$A$4:$A$32,SMALL(IF(Control!$B$4:$B$32="Sí",ROW(Control!$B$4:$B$32)),30)-3)&amp;IF(INDEX(Configuración!$C$10:$C$38,SMALL(IF(Control!$B$4:$B$32="Sí",ROW(Control!$B$4:$B$32)),30)-3)="Sí"," (solo para Enseñanzas Profesionales)",""),"")</f>
        <v/>
      </c>
      <c r="C41" s="71"/>
      <c r="D41" s="71"/>
      <c r="E41" s="71"/>
      <c r="F41" s="71"/>
      <c r="G41" s="71"/>
      <c r="H41" s="71"/>
      <c r="I41" s="71"/>
      <c r="J41" s="71"/>
      <c r="K41" s="71"/>
      <c r="L41" s="71"/>
    </row>
    <row r="42" spans="1:12" ht="30" customHeight="1" thickTop="1" x14ac:dyDescent="0.3">
      <c r="A42" s="44">
        <f>SUM(A12:A41)</f>
        <v>0</v>
      </c>
      <c r="B42" s="54" t="s">
        <v>188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</row>
    <row r="43" spans="1:12" ht="20" customHeight="1" x14ac:dyDescent="0.2">
      <c r="A43" s="68" t="s">
        <v>113</v>
      </c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</row>
    <row r="44" spans="1:12" ht="14" customHeight="1" x14ac:dyDescent="0.2">
      <c r="A44" s="29" t="s">
        <v>67</v>
      </c>
      <c r="B44" s="65" t="s">
        <v>41</v>
      </c>
      <c r="C44" s="65"/>
      <c r="D44" s="65"/>
      <c r="E44" s="65"/>
      <c r="F44" s="65"/>
      <c r="G44" s="29" t="s">
        <v>79</v>
      </c>
      <c r="H44" s="65" t="s">
        <v>52</v>
      </c>
      <c r="I44" s="65"/>
      <c r="J44" s="65"/>
      <c r="K44" s="65"/>
      <c r="L44" s="65"/>
    </row>
    <row r="45" spans="1:12" ht="14" customHeight="1" x14ac:dyDescent="0.2">
      <c r="A45" s="29" t="s">
        <v>68</v>
      </c>
      <c r="B45" s="65" t="s">
        <v>42</v>
      </c>
      <c r="C45" s="65"/>
      <c r="D45" s="65"/>
      <c r="E45" s="65"/>
      <c r="F45" s="65"/>
      <c r="G45" s="29" t="s">
        <v>80</v>
      </c>
      <c r="H45" s="65" t="s">
        <v>53</v>
      </c>
      <c r="I45" s="65"/>
      <c r="J45" s="65"/>
      <c r="K45" s="65"/>
      <c r="L45" s="65"/>
    </row>
    <row r="46" spans="1:12" ht="14" customHeight="1" x14ac:dyDescent="0.2">
      <c r="A46" s="29" t="s">
        <v>69</v>
      </c>
      <c r="B46" s="65" t="s">
        <v>43</v>
      </c>
      <c r="C46" s="65"/>
      <c r="D46" s="65"/>
      <c r="E46" s="65"/>
      <c r="F46" s="65"/>
      <c r="G46" s="29" t="s">
        <v>81</v>
      </c>
      <c r="H46" s="65" t="s">
        <v>54</v>
      </c>
      <c r="I46" s="65"/>
      <c r="J46" s="65"/>
      <c r="K46" s="65"/>
      <c r="L46" s="65"/>
    </row>
    <row r="47" spans="1:12" ht="14" customHeight="1" x14ac:dyDescent="0.2">
      <c r="A47" s="29" t="s">
        <v>70</v>
      </c>
      <c r="B47" s="65" t="s">
        <v>44</v>
      </c>
      <c r="C47" s="65"/>
      <c r="D47" s="65"/>
      <c r="E47" s="65"/>
      <c r="F47" s="65"/>
      <c r="G47" s="29" t="s">
        <v>82</v>
      </c>
      <c r="H47" s="65" t="s">
        <v>55</v>
      </c>
      <c r="I47" s="65"/>
      <c r="J47" s="65"/>
      <c r="K47" s="65"/>
      <c r="L47" s="65"/>
    </row>
    <row r="48" spans="1:12" ht="14" customHeight="1" x14ac:dyDescent="0.2">
      <c r="A48" s="29" t="s">
        <v>71</v>
      </c>
      <c r="B48" s="65" t="s">
        <v>45</v>
      </c>
      <c r="C48" s="65"/>
      <c r="D48" s="65"/>
      <c r="E48" s="65"/>
      <c r="F48" s="65"/>
      <c r="G48" s="29" t="s">
        <v>83</v>
      </c>
      <c r="H48" s="65" t="s">
        <v>56</v>
      </c>
      <c r="I48" s="65"/>
      <c r="J48" s="65"/>
      <c r="K48" s="65"/>
      <c r="L48" s="65"/>
    </row>
    <row r="49" spans="1:12" ht="14" customHeight="1" x14ac:dyDescent="0.2">
      <c r="A49" s="29" t="s">
        <v>72</v>
      </c>
      <c r="B49" s="65" t="s">
        <v>195</v>
      </c>
      <c r="C49" s="65"/>
      <c r="D49" s="65"/>
      <c r="E49" s="65"/>
      <c r="F49" s="65"/>
      <c r="G49" s="29" t="s">
        <v>84</v>
      </c>
      <c r="H49" s="65" t="s">
        <v>57</v>
      </c>
      <c r="I49" s="65"/>
      <c r="J49" s="65"/>
      <c r="K49" s="65"/>
      <c r="L49" s="65"/>
    </row>
    <row r="50" spans="1:12" ht="14" customHeight="1" x14ac:dyDescent="0.2">
      <c r="A50" s="29" t="s">
        <v>73</v>
      </c>
      <c r="B50" s="65" t="s">
        <v>46</v>
      </c>
      <c r="C50" s="65"/>
      <c r="D50" s="65"/>
      <c r="E50" s="65"/>
      <c r="F50" s="65"/>
      <c r="G50" s="29" t="s">
        <v>85</v>
      </c>
      <c r="H50" s="65" t="s">
        <v>58</v>
      </c>
      <c r="I50" s="65"/>
      <c r="J50" s="65"/>
      <c r="K50" s="65"/>
      <c r="L50" s="65"/>
    </row>
    <row r="51" spans="1:12" ht="14" customHeight="1" x14ac:dyDescent="0.2">
      <c r="A51" s="29" t="s">
        <v>74</v>
      </c>
      <c r="B51" s="65" t="s">
        <v>47</v>
      </c>
      <c r="C51" s="65"/>
      <c r="D51" s="65"/>
      <c r="E51" s="65"/>
      <c r="F51" s="65"/>
      <c r="G51" s="29" t="s">
        <v>86</v>
      </c>
      <c r="H51" s="65" t="s">
        <v>59</v>
      </c>
      <c r="I51" s="65"/>
      <c r="J51" s="65"/>
      <c r="K51" s="65"/>
      <c r="L51" s="65"/>
    </row>
    <row r="52" spans="1:12" ht="14" customHeight="1" x14ac:dyDescent="0.2">
      <c r="A52" s="29" t="s">
        <v>75</v>
      </c>
      <c r="B52" s="65" t="s">
        <v>48</v>
      </c>
      <c r="C52" s="65"/>
      <c r="D52" s="65"/>
      <c r="E52" s="65"/>
      <c r="F52" s="65"/>
      <c r="G52" s="29" t="s">
        <v>87</v>
      </c>
      <c r="H52" s="65" t="s">
        <v>60</v>
      </c>
      <c r="I52" s="65"/>
      <c r="J52" s="65"/>
      <c r="K52" s="65"/>
      <c r="L52" s="65"/>
    </row>
    <row r="53" spans="1:12" ht="14" customHeight="1" x14ac:dyDescent="0.2">
      <c r="A53" s="29" t="s">
        <v>76</v>
      </c>
      <c r="B53" s="65" t="s">
        <v>49</v>
      </c>
      <c r="C53" s="65"/>
      <c r="D53" s="65"/>
      <c r="E53" s="65"/>
      <c r="F53" s="65"/>
      <c r="G53" s="29" t="s">
        <v>88</v>
      </c>
      <c r="H53" s="65" t="s">
        <v>61</v>
      </c>
      <c r="I53" s="65"/>
      <c r="J53" s="65"/>
      <c r="K53" s="65"/>
      <c r="L53" s="65"/>
    </row>
    <row r="54" spans="1:12" ht="14" customHeight="1" x14ac:dyDescent="0.2">
      <c r="A54" s="28" t="s">
        <v>77</v>
      </c>
      <c r="B54" s="66" t="s">
        <v>50</v>
      </c>
      <c r="C54" s="65"/>
      <c r="D54" s="65"/>
      <c r="E54" s="65"/>
      <c r="F54" s="65"/>
      <c r="G54" s="29" t="s">
        <v>89</v>
      </c>
      <c r="H54" s="65" t="s">
        <v>62</v>
      </c>
      <c r="I54" s="65"/>
      <c r="J54" s="65"/>
      <c r="K54" s="65"/>
      <c r="L54" s="65"/>
    </row>
    <row r="55" spans="1:12" ht="14" customHeight="1" x14ac:dyDescent="0.2">
      <c r="A55" s="29" t="s">
        <v>78</v>
      </c>
      <c r="B55" s="65" t="s">
        <v>51</v>
      </c>
      <c r="C55" s="65"/>
      <c r="D55" s="65"/>
      <c r="E55" s="65"/>
      <c r="F55" s="65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12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3429B-D491-B344-9DBD-8457C2CEB143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9" t="s">
        <v>65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spans="1:12" ht="42" customHeight="1" x14ac:dyDescent="0.4">
      <c r="A2" s="60">
        <f>Configuración!B3</f>
        <v>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1:12" ht="24" customHeight="1" x14ac:dyDescent="0.25">
      <c r="A3" s="61" t="str">
        <f>"Curso académico: "&amp;Configuración!B4</f>
        <v xml:space="preserve">Curso académico: 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34" customHeight="1" x14ac:dyDescent="0.3">
      <c r="A4" s="62" t="s">
        <v>126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ht="6" customHeight="1" x14ac:dyDescent="0.2"/>
    <row r="6" spans="1:12" ht="22" customHeight="1" thickBot="1" x14ac:dyDescent="0.25">
      <c r="A6" s="63" t="s">
        <v>66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</row>
    <row r="7" spans="1:12" ht="22" customHeight="1" thickBot="1" x14ac:dyDescent="0.25">
      <c r="A7" s="21" t="s">
        <v>67</v>
      </c>
      <c r="B7" s="21" t="s">
        <v>68</v>
      </c>
      <c r="C7" s="21" t="s">
        <v>69</v>
      </c>
      <c r="D7" s="21" t="s">
        <v>70</v>
      </c>
      <c r="E7" s="21" t="s">
        <v>71</v>
      </c>
      <c r="F7" s="21" t="s">
        <v>72</v>
      </c>
      <c r="G7" s="21" t="s">
        <v>73</v>
      </c>
      <c r="H7" s="21" t="s">
        <v>74</v>
      </c>
      <c r="I7" s="21" t="s">
        <v>75</v>
      </c>
      <c r="J7" s="21" t="s">
        <v>76</v>
      </c>
      <c r="K7" s="21" t="s">
        <v>77</v>
      </c>
      <c r="L7" s="23" t="s">
        <v>78</v>
      </c>
    </row>
    <row r="8" spans="1:12" ht="22" customHeight="1" thickBot="1" x14ac:dyDescent="0.25">
      <c r="A8" s="17" t="s">
        <v>79</v>
      </c>
      <c r="B8" s="17" t="s">
        <v>80</v>
      </c>
      <c r="C8" s="17" t="s">
        <v>81</v>
      </c>
      <c r="D8" s="17" t="s">
        <v>82</v>
      </c>
      <c r="E8" s="17" t="s">
        <v>83</v>
      </c>
      <c r="F8" s="17" t="s">
        <v>84</v>
      </c>
      <c r="G8" s="17" t="s">
        <v>85</v>
      </c>
      <c r="H8" s="17" t="s">
        <v>86</v>
      </c>
      <c r="I8" s="17" t="s">
        <v>87</v>
      </c>
      <c r="J8" s="17" t="s">
        <v>88</v>
      </c>
      <c r="K8" s="17" t="s">
        <v>89</v>
      </c>
      <c r="L8" s="20"/>
    </row>
    <row r="9" spans="1:12" ht="20" customHeight="1" x14ac:dyDescent="0.2">
      <c r="A9" s="64" t="s">
        <v>100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</row>
    <row r="10" spans="1:12" ht="6" customHeight="1" x14ac:dyDescent="0.2"/>
    <row r="11" spans="1:12" ht="26" customHeight="1" x14ac:dyDescent="0.25">
      <c r="A11" s="31" t="s">
        <v>91</v>
      </c>
      <c r="B11" s="67" t="s">
        <v>4</v>
      </c>
      <c r="C11" s="67"/>
      <c r="D11" s="67"/>
      <c r="E11" s="67"/>
      <c r="F11" s="67"/>
      <c r="G11" s="67"/>
      <c r="H11" s="67"/>
      <c r="I11" s="67"/>
      <c r="J11" s="67"/>
      <c r="K11" s="67"/>
      <c r="L11" s="67"/>
    </row>
    <row r="12" spans="1:12" ht="22" customHeight="1" x14ac:dyDescent="0.3">
      <c r="A12" s="32" cm="1">
        <f t="array" ref="A12">IFERROR(INDEX(Control!$C$4:$C$32,SMALL(IF(Control!$B$4:$B$32="Sí",ROW(Control!$B$4:$B$32)),1)-3)-INDEX(Control!$D$4:$D$32,SMALL(IF(Control!$B$4:$B$32="Sí",ROW(Control!$B$4:$B$32)),1)-3)+INDEX(Control!$E$4:$E$32,SMALL(IF(Control!$B$4:$B$32="Sí",ROW(Control!$B$4:$B$32)),1)-3)-SUM(INDEX(Control!$F$4:P$32,SMALL(IF(Control!$B$4:$B$32="Sí",ROW(Control!$B$4:$B$32)),1)-3,0)),"")</f>
        <v>0</v>
      </c>
      <c r="B12" s="55" t="str" cm="1">
        <f t="array" ref="B12">IFERROR(INDEX(Control!$A$4:$A$32,SMALL(IF(Control!$B$4:$B$32="Sí",ROW(Control!$B$4:$B$32)),1)-3)&amp;IF(INDEX(Configuración!$C$10:$C$38,SMALL(IF(Control!$B$4:$B$32="Sí",ROW(Control!$B$4:$B$32)),1)-3)="Sí"," (solo para Enseñanzas Profesionales)",""),"")</f>
        <v>ACORDEÓN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</row>
    <row r="13" spans="1:12" ht="22" customHeight="1" x14ac:dyDescent="0.3">
      <c r="A13" s="33" cm="1">
        <f t="array" ref="A13">IFERROR(INDEX(Control!$C$4:$C$32,SMALL(IF(Control!$B$4:$B$32="Sí",ROW(Control!$B$4:$B$32)),2)-3)-INDEX(Control!$D$4:$D$32,SMALL(IF(Control!$B$4:$B$32="Sí",ROW(Control!$B$4:$B$32)),2)-3)+INDEX(Control!$E$4:$E$32,SMALL(IF(Control!$B$4:$B$32="Sí",ROW(Control!$B$4:$B$32)),2)-3)-SUM(INDEX(Control!$F$4:P$32,SMALL(IF(Control!$B$4:$B$32="Sí",ROW(Control!$B$4:$B$32)),2)-3,0)),"")</f>
        <v>0</v>
      </c>
      <c r="B13" s="57" t="str" cm="1">
        <f t="array" ref="B13">IFERROR(INDEX(Control!$A$4:$A$32,SMALL(IF(Control!$B$4:$B$32="Sí",ROW(Control!$B$4:$B$32)),2)-3)&amp;IF(INDEX(Configuración!$C$10:$C$38,SMALL(IF(Control!$B$4:$B$32="Sí",ROW(Control!$B$4:$B$32)),2)-3)="Sí"," (solo para Enseñanzas Profesionales)",""),"")</f>
        <v>ARPA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</row>
    <row r="14" spans="1:12" ht="22" customHeight="1" x14ac:dyDescent="0.3">
      <c r="A14" s="32" cm="1">
        <f t="array" ref="A14">IFERROR(INDEX(Control!$C$4:$C$32,SMALL(IF(Control!$B$4:$B$32="Sí",ROW(Control!$B$4:$B$32)),3)-3)-INDEX(Control!$D$4:$D$32,SMALL(IF(Control!$B$4:$B$32="Sí",ROW(Control!$B$4:$B$32)),3)-3)+INDEX(Control!$E$4:$E$32,SMALL(IF(Control!$B$4:$B$32="Sí",ROW(Control!$B$4:$B$32)),3)-3)-SUM(INDEX(Control!$F$4:P$32,SMALL(IF(Control!$B$4:$B$32="Sí",ROW(Control!$B$4:$B$32)),3)-3,0)),"")</f>
        <v>0</v>
      </c>
      <c r="B14" s="55" t="str" cm="1">
        <f t="array" ref="B14">IFERROR(INDEX(Control!$A$4:$A$32,SMALL(IF(Control!$B$4:$B$32="Sí",ROW(Control!$B$4:$B$32)),3)-3)&amp;IF(INDEX(Configuración!$C$10:$C$38,SMALL(IF(Control!$B$4:$B$32="Sí",ROW(Control!$B$4:$B$32)),3)-3)="Sí"," (solo para Enseñanzas Profesionales)",""),"")</f>
        <v>BAJO ELÉCTRICO</v>
      </c>
      <c r="C14" s="56"/>
      <c r="D14" s="56"/>
      <c r="E14" s="56"/>
      <c r="F14" s="56"/>
      <c r="G14" s="56"/>
      <c r="H14" s="56"/>
      <c r="I14" s="56"/>
      <c r="J14" s="56"/>
      <c r="K14" s="56"/>
      <c r="L14" s="56"/>
    </row>
    <row r="15" spans="1:12" ht="22" customHeight="1" x14ac:dyDescent="0.3">
      <c r="A15" s="33" cm="1">
        <f t="array" ref="A15">IFERROR(INDEX(Control!$C$4:$C$32,SMALL(IF(Control!$B$4:$B$32="Sí",ROW(Control!$B$4:$B$32)),4)-3)-INDEX(Control!$D$4:$D$32,SMALL(IF(Control!$B$4:$B$32="Sí",ROW(Control!$B$4:$B$32)),4)-3)+INDEX(Control!$E$4:$E$32,SMALL(IF(Control!$B$4:$B$32="Sí",ROW(Control!$B$4:$B$32)),4)-3)-SUM(INDEX(Control!$F$4:P$32,SMALL(IF(Control!$B$4:$B$32="Sí",ROW(Control!$B$4:$B$32)),4)-3,0)),"")</f>
        <v>0</v>
      </c>
      <c r="B15" s="57" t="str" cm="1">
        <f t="array" ref="B15">IFERROR(INDEX(Control!$A$4:$A$32,SMALL(IF(Control!$B$4:$B$32="Sí",ROW(Control!$B$4:$B$32)),4)-3)&amp;IF(INDEX(Configuración!$C$10:$C$38,SMALL(IF(Control!$B$4:$B$32="Sí",ROW(Control!$B$4:$B$32)),4)-3)="Sí"," (solo para Enseñanzas Profesionales)",""),"")</f>
        <v>CANTO (solo para Enseñanzas Profesionales)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</row>
    <row r="16" spans="1:12" ht="22" customHeight="1" x14ac:dyDescent="0.3">
      <c r="A16" s="32" cm="1">
        <f t="array" ref="A16">IFERROR(INDEX(Control!$C$4:$C$32,SMALL(IF(Control!$B$4:$B$32="Sí",ROW(Control!$B$4:$B$32)),5)-3)-INDEX(Control!$D$4:$D$32,SMALL(IF(Control!$B$4:$B$32="Sí",ROW(Control!$B$4:$B$32)),5)-3)+INDEX(Control!$E$4:$E$32,SMALL(IF(Control!$B$4:$B$32="Sí",ROW(Control!$B$4:$B$32)),5)-3)-SUM(INDEX(Control!$F$4:P$32,SMALL(IF(Control!$B$4:$B$32="Sí",ROW(Control!$B$4:$B$32)),5)-3,0)),"")</f>
        <v>0</v>
      </c>
      <c r="B16" s="55" t="str" cm="1">
        <f t="array" ref="B16">IFERROR(INDEX(Control!$A$4:$A$32,SMALL(IF(Control!$B$4:$B$32="Sí",ROW(Control!$B$4:$B$32)),5)-3)&amp;IF(INDEX(Configuración!$C$10:$C$38,SMALL(IF(Control!$B$4:$B$32="Sí",ROW(Control!$B$4:$B$32)),5)-3)="Sí"," (solo para Enseñanzas Profesionales)",""),"")</f>
        <v>CANTO VALENCIANO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</row>
    <row r="17" spans="1:12" ht="22" customHeight="1" x14ac:dyDescent="0.3">
      <c r="A17" s="33" cm="1">
        <f t="array" ref="A17">IFERROR(INDEX(Control!$C$4:$C$32,SMALL(IF(Control!$B$4:$B$32="Sí",ROW(Control!$B$4:$B$32)),6)-3)-INDEX(Control!$D$4:$D$32,SMALL(IF(Control!$B$4:$B$32="Sí",ROW(Control!$B$4:$B$32)),6)-3)+INDEX(Control!$E$4:$E$32,SMALL(IF(Control!$B$4:$B$32="Sí",ROW(Control!$B$4:$B$32)),6)-3)-SUM(INDEX(Control!$F$4:P$32,SMALL(IF(Control!$B$4:$B$32="Sí",ROW(Control!$B$4:$B$32)),6)-3,0)),"")</f>
        <v>0</v>
      </c>
      <c r="B17" s="57" t="str" cm="1">
        <f t="array" ref="B17">IFERROR(INDEX(Control!$A$4:$A$32,SMALL(IF(Control!$B$4:$B$32="Sí",ROW(Control!$B$4:$B$32)),6)-3)&amp;IF(INDEX(Configuración!$C$10:$C$38,SMALL(IF(Control!$B$4:$B$32="Sí",ROW(Control!$B$4:$B$32)),6)-3)="Sí"," (solo para Enseñanzas Profesionales)",""),"")</f>
        <v>CLARINETE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</row>
    <row r="18" spans="1:12" ht="22" customHeight="1" x14ac:dyDescent="0.3">
      <c r="A18" s="32" cm="1">
        <f t="array" ref="A18">IFERROR(INDEX(Control!$C$4:$C$32,SMALL(IF(Control!$B$4:$B$32="Sí",ROW(Control!$B$4:$B$32)),7)-3)-INDEX(Control!$D$4:$D$32,SMALL(IF(Control!$B$4:$B$32="Sí",ROW(Control!$B$4:$B$32)),7)-3)+INDEX(Control!$E$4:$E$32,SMALL(IF(Control!$B$4:$B$32="Sí",ROW(Control!$B$4:$B$32)),7)-3)-SUM(INDEX(Control!$F$4:P$32,SMALL(IF(Control!$B$4:$B$32="Sí",ROW(Control!$B$4:$B$32)),7)-3,0)),"")</f>
        <v>0</v>
      </c>
      <c r="B18" s="55" t="str" cm="1">
        <f t="array" ref="B18">IFERROR(INDEX(Control!$A$4:$A$32,SMALL(IF(Control!$B$4:$B$32="Sí",ROW(Control!$B$4:$B$32)),7)-3)&amp;IF(INDEX(Configuración!$C$10:$C$38,SMALL(IF(Control!$B$4:$B$32="Sí",ROW(Control!$B$4:$B$32)),7)-3)="Sí"," (solo para Enseñanzas Profesionales)",""),"")</f>
        <v>CLAVECÍN</v>
      </c>
      <c r="C18" s="56"/>
      <c r="D18" s="56"/>
      <c r="E18" s="56"/>
      <c r="F18" s="56"/>
      <c r="G18" s="56"/>
      <c r="H18" s="56"/>
      <c r="I18" s="56"/>
      <c r="J18" s="56"/>
      <c r="K18" s="56"/>
      <c r="L18" s="56"/>
    </row>
    <row r="19" spans="1:12" ht="22" customHeight="1" x14ac:dyDescent="0.3">
      <c r="A19" s="33" cm="1">
        <f t="array" ref="A19">IFERROR(INDEX(Control!$C$4:$C$32,SMALL(IF(Control!$B$4:$B$32="Sí",ROW(Control!$B$4:$B$32)),8)-3)-INDEX(Control!$D$4:$D$32,SMALL(IF(Control!$B$4:$B$32="Sí",ROW(Control!$B$4:$B$32)),8)-3)+INDEX(Control!$E$4:$E$32,SMALL(IF(Control!$B$4:$B$32="Sí",ROW(Control!$B$4:$B$32)),8)-3)-SUM(INDEX(Control!$F$4:P$32,SMALL(IF(Control!$B$4:$B$32="Sí",ROW(Control!$B$4:$B$32)),8)-3,0)),"")</f>
        <v>0</v>
      </c>
      <c r="B19" s="57" t="str" cm="1">
        <f t="array" ref="B19">IFERROR(INDEX(Control!$A$4:$A$32,SMALL(IF(Control!$B$4:$B$32="Sí",ROW(Control!$B$4:$B$32)),8)-3)&amp;IF(INDEX(Configuración!$C$10:$C$38,SMALL(IF(Control!$B$4:$B$32="Sí",ROW(Control!$B$4:$B$32)),8)-3)="Sí"," (solo para Enseñanzas Profesionales)",""),"")</f>
        <v>CONTRABAJO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</row>
    <row r="20" spans="1:12" ht="22" customHeight="1" x14ac:dyDescent="0.3">
      <c r="A20" s="32" cm="1">
        <f t="array" ref="A20">IFERROR(INDEX(Control!$C$4:$C$32,SMALL(IF(Control!$B$4:$B$32="Sí",ROW(Control!$B$4:$B$32)),9)-3)-INDEX(Control!$D$4:$D$32,SMALL(IF(Control!$B$4:$B$32="Sí",ROW(Control!$B$4:$B$32)),9)-3)+INDEX(Control!$E$4:$E$32,SMALL(IF(Control!$B$4:$B$32="Sí",ROW(Control!$B$4:$B$32)),9)-3)-SUM(INDEX(Control!$F$4:P$32,SMALL(IF(Control!$B$4:$B$32="Sí",ROW(Control!$B$4:$B$32)),9)-3,0)),"")</f>
        <v>0</v>
      </c>
      <c r="B20" s="55" t="str" cm="1">
        <f t="array" ref="B20">IFERROR(INDEX(Control!$A$4:$A$32,SMALL(IF(Control!$B$4:$B$32="Sí",ROW(Control!$B$4:$B$32)),9)-3)&amp;IF(INDEX(Configuración!$C$10:$C$38,SMALL(IF(Control!$B$4:$B$32="Sí",ROW(Control!$B$4:$B$32)),9)-3)="Sí"," (solo para Enseñanzas Profesionales)",""),"")</f>
        <v>DULZAINA</v>
      </c>
      <c r="C20" s="56"/>
      <c r="D20" s="56"/>
      <c r="E20" s="56"/>
      <c r="F20" s="56"/>
      <c r="G20" s="56"/>
      <c r="H20" s="56"/>
      <c r="I20" s="56"/>
      <c r="J20" s="56"/>
      <c r="K20" s="56"/>
      <c r="L20" s="56"/>
    </row>
    <row r="21" spans="1:12" ht="22" customHeight="1" x14ac:dyDescent="0.3">
      <c r="A21" s="33" cm="1">
        <f t="array" ref="A21">IFERROR(INDEX(Control!$C$4:$C$32,SMALL(IF(Control!$B$4:$B$32="Sí",ROW(Control!$B$4:$B$32)),10)-3)-INDEX(Control!$D$4:$D$32,SMALL(IF(Control!$B$4:$B$32="Sí",ROW(Control!$B$4:$B$32)),10)-3)+INDEX(Control!$E$4:$E$32,SMALL(IF(Control!$B$4:$B$32="Sí",ROW(Control!$B$4:$B$32)),10)-3)-SUM(INDEX(Control!$F$4:P$32,SMALL(IF(Control!$B$4:$B$32="Sí",ROW(Control!$B$4:$B$32)),10)-3,0)),"")</f>
        <v>0</v>
      </c>
      <c r="B21" s="57" t="str" cm="1">
        <f t="array" ref="B21">IFERROR(INDEX(Control!$A$4:$A$32,SMALL(IF(Control!$B$4:$B$32="Sí",ROW(Control!$B$4:$B$32)),10)-3)&amp;IF(INDEX(Configuración!$C$10:$C$38,SMALL(IF(Control!$B$4:$B$32="Sí",ROW(Control!$B$4:$B$32)),10)-3)="Sí"," (solo para Enseñanzas Profesionales)",""),"")</f>
        <v>FAGOT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</row>
    <row r="22" spans="1:12" ht="22" customHeight="1" x14ac:dyDescent="0.3">
      <c r="A22" s="32" cm="1">
        <f t="array" ref="A22">IFERROR(INDEX(Control!$C$4:$C$32,SMALL(IF(Control!$B$4:$B$32="Sí",ROW(Control!$B$4:$B$32)),11)-3)-INDEX(Control!$D$4:$D$32,SMALL(IF(Control!$B$4:$B$32="Sí",ROW(Control!$B$4:$B$32)),11)-3)+INDEX(Control!$E$4:$E$32,SMALL(IF(Control!$B$4:$B$32="Sí",ROW(Control!$B$4:$B$32)),11)-3)-SUM(INDEX(Control!$F$4:P$32,SMALL(IF(Control!$B$4:$B$32="Sí",ROW(Control!$B$4:$B$32)),11)-3,0)),"")</f>
        <v>0</v>
      </c>
      <c r="B22" s="55" t="str" cm="1">
        <f t="array" ref="B22">IFERROR(INDEX(Control!$A$4:$A$32,SMALL(IF(Control!$B$4:$B$32="Sí",ROW(Control!$B$4:$B$32)),11)-3)&amp;IF(INDEX(Configuración!$C$10:$C$38,SMALL(IF(Control!$B$4:$B$32="Sí",ROW(Control!$B$4:$B$32)),11)-3)="Sí"," (solo para Enseñanzas Profesionales)",""),"")</f>
        <v>FLAUTA</v>
      </c>
      <c r="C22" s="56"/>
      <c r="D22" s="56"/>
      <c r="E22" s="56"/>
      <c r="F22" s="56"/>
      <c r="G22" s="56"/>
      <c r="H22" s="56"/>
      <c r="I22" s="56"/>
      <c r="J22" s="56"/>
      <c r="K22" s="56"/>
      <c r="L22" s="56"/>
    </row>
    <row r="23" spans="1:12" ht="22" customHeight="1" x14ac:dyDescent="0.3">
      <c r="A23" s="33" cm="1">
        <f t="array" ref="A23">IFERROR(INDEX(Control!$C$4:$C$32,SMALL(IF(Control!$B$4:$B$32="Sí",ROW(Control!$B$4:$B$32)),12)-3)-INDEX(Control!$D$4:$D$32,SMALL(IF(Control!$B$4:$B$32="Sí",ROW(Control!$B$4:$B$32)),12)-3)+INDEX(Control!$E$4:$E$32,SMALL(IF(Control!$B$4:$B$32="Sí",ROW(Control!$B$4:$B$32)),12)-3)-SUM(INDEX(Control!$F$4:P$32,SMALL(IF(Control!$B$4:$B$32="Sí",ROW(Control!$B$4:$B$32)),12)-3,0)),"")</f>
        <v>0</v>
      </c>
      <c r="B23" s="57" t="str" cm="1">
        <f t="array" ref="B23">IFERROR(INDEX(Control!$A$4:$A$32,SMALL(IF(Control!$B$4:$B$32="Sí",ROW(Control!$B$4:$B$32)),12)-3)&amp;IF(INDEX(Configuración!$C$10:$C$38,SMALL(IF(Control!$B$4:$B$32="Sí",ROW(Control!$B$4:$B$32)),12)-3)="Sí"," (solo para Enseñanzas Profesionales)",""),"")</f>
        <v>FLAUTA DE PICO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</row>
    <row r="24" spans="1:12" ht="22" customHeight="1" x14ac:dyDescent="0.3">
      <c r="A24" s="32" cm="1">
        <f t="array" ref="A24">IFERROR(INDEX(Control!$C$4:$C$32,SMALL(IF(Control!$B$4:$B$32="Sí",ROW(Control!$B$4:$B$32)),13)-3)-INDEX(Control!$D$4:$D$32,SMALL(IF(Control!$B$4:$B$32="Sí",ROW(Control!$B$4:$B$32)),13)-3)+INDEX(Control!$E$4:$E$32,SMALL(IF(Control!$B$4:$B$32="Sí",ROW(Control!$B$4:$B$32)),13)-3)-SUM(INDEX(Control!$F$4:P$32,SMALL(IF(Control!$B$4:$B$32="Sí",ROW(Control!$B$4:$B$32)),13)-3,0)),"")</f>
        <v>0</v>
      </c>
      <c r="B24" s="55" t="str" cm="1">
        <f t="array" ref="B24">IFERROR(INDEX(Control!$A$4:$A$32,SMALL(IF(Control!$B$4:$B$32="Sí",ROW(Control!$B$4:$B$32)),13)-3)&amp;IF(INDEX(Configuración!$C$10:$C$38,SMALL(IF(Control!$B$4:$B$32="Sí",ROW(Control!$B$4:$B$32)),13)-3)="Sí"," (solo para Enseñanzas Profesionales)",""),"")</f>
        <v>GUITARRA</v>
      </c>
      <c r="C24" s="56"/>
      <c r="D24" s="56"/>
      <c r="E24" s="56"/>
      <c r="F24" s="56"/>
      <c r="G24" s="56"/>
      <c r="H24" s="56"/>
      <c r="I24" s="56"/>
      <c r="J24" s="56"/>
      <c r="K24" s="56"/>
      <c r="L24" s="56"/>
    </row>
    <row r="25" spans="1:12" ht="22" customHeight="1" x14ac:dyDescent="0.3">
      <c r="A25" s="33" cm="1">
        <f t="array" ref="A25">IFERROR(INDEX(Control!$C$4:$C$32,SMALL(IF(Control!$B$4:$B$32="Sí",ROW(Control!$B$4:$B$32)),14)-3)-INDEX(Control!$D$4:$D$32,SMALL(IF(Control!$B$4:$B$32="Sí",ROW(Control!$B$4:$B$32)),14)-3)+INDEX(Control!$E$4:$E$32,SMALL(IF(Control!$B$4:$B$32="Sí",ROW(Control!$B$4:$B$32)),14)-3)-SUM(INDEX(Control!$F$4:P$32,SMALL(IF(Control!$B$4:$B$32="Sí",ROW(Control!$B$4:$B$32)),14)-3,0)),"")</f>
        <v>0</v>
      </c>
      <c r="B25" s="57" t="str" cm="1">
        <f t="array" ref="B25">IFERROR(INDEX(Control!$A$4:$A$32,SMALL(IF(Control!$B$4:$B$32="Sí",ROW(Control!$B$4:$B$32)),14)-3)&amp;IF(INDEX(Configuración!$C$10:$C$38,SMALL(IF(Control!$B$4:$B$32="Sí",ROW(Control!$B$4:$B$32)),14)-3)="Sí"," (solo para Enseñanzas Profesionales)",""),"")</f>
        <v>GUITARRA ELÉCTRICA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</row>
    <row r="26" spans="1:12" ht="22" customHeight="1" x14ac:dyDescent="0.3">
      <c r="A26" s="32" cm="1">
        <f t="array" ref="A26">IFERROR(INDEX(Control!$C$4:$C$32,SMALL(IF(Control!$B$4:$B$32="Sí",ROW(Control!$B$4:$B$32)),15)-3)-INDEX(Control!$D$4:$D$32,SMALL(IF(Control!$B$4:$B$32="Sí",ROW(Control!$B$4:$B$32)),15)-3)+INDEX(Control!$E$4:$E$32,SMALL(IF(Control!$B$4:$B$32="Sí",ROW(Control!$B$4:$B$32)),15)-3)-SUM(INDEX(Control!$F$4:P$32,SMALL(IF(Control!$B$4:$B$32="Sí",ROW(Control!$B$4:$B$32)),15)-3,0)),"")</f>
        <v>0</v>
      </c>
      <c r="B26" s="55" t="str" cm="1">
        <f t="array" ref="B26">IFERROR(INDEX(Control!$A$4:$A$32,SMALL(IF(Control!$B$4:$B$32="Sí",ROW(Control!$B$4:$B$32)),15)-3)&amp;IF(INDEX(Configuración!$C$10:$C$38,SMALL(IF(Control!$B$4:$B$32="Sí",ROW(Control!$B$4:$B$32)),15)-3)="Sí"," (solo para Enseñanzas Profesionales)",""),"")</f>
        <v>INSTRUMENTOS DE CUERDA PULSADA DEL RENACIMIENTO Y BARROCO</v>
      </c>
      <c r="C26" s="56"/>
      <c r="D26" s="56"/>
      <c r="E26" s="56"/>
      <c r="F26" s="56"/>
      <c r="G26" s="56"/>
      <c r="H26" s="56"/>
      <c r="I26" s="56"/>
      <c r="J26" s="56"/>
      <c r="K26" s="56"/>
      <c r="L26" s="56"/>
    </row>
    <row r="27" spans="1:12" ht="22" customHeight="1" x14ac:dyDescent="0.3">
      <c r="A27" s="33" cm="1">
        <f t="array" ref="A27">IFERROR(INDEX(Control!$C$4:$C$32,SMALL(IF(Control!$B$4:$B$32="Sí",ROW(Control!$B$4:$B$32)),16)-3)-INDEX(Control!$D$4:$D$32,SMALL(IF(Control!$B$4:$B$32="Sí",ROW(Control!$B$4:$B$32)),16)-3)+INDEX(Control!$E$4:$E$32,SMALL(IF(Control!$B$4:$B$32="Sí",ROW(Control!$B$4:$B$32)),16)-3)-SUM(INDEX(Control!$F$4:P$32,SMALL(IF(Control!$B$4:$B$32="Sí",ROW(Control!$B$4:$B$32)),16)-3,0)),"")</f>
        <v>0</v>
      </c>
      <c r="B27" s="57" t="str" cm="1">
        <f t="array" ref="B27">IFERROR(INDEX(Control!$A$4:$A$32,SMALL(IF(Control!$B$4:$B$32="Sí",ROW(Control!$B$4:$B$32)),16)-3)&amp;IF(INDEX(Configuración!$C$10:$C$38,SMALL(IF(Control!$B$4:$B$32="Sí",ROW(Control!$B$4:$B$32)),16)-3)="Sí"," (solo para Enseñanzas Profesionales)",""),"")</f>
        <v>INSTRUMENTOS DE PLECTRO</v>
      </c>
      <c r="C27" s="58"/>
      <c r="D27" s="58"/>
      <c r="E27" s="58"/>
      <c r="F27" s="58"/>
      <c r="G27" s="58"/>
      <c r="H27" s="58"/>
      <c r="I27" s="58"/>
      <c r="J27" s="58"/>
      <c r="K27" s="58"/>
      <c r="L27" s="58"/>
    </row>
    <row r="28" spans="1:12" ht="22" customHeight="1" x14ac:dyDescent="0.3">
      <c r="A28" s="32" cm="1">
        <f t="array" ref="A28">IFERROR(INDEX(Control!$C$4:$C$32,SMALL(IF(Control!$B$4:$B$32="Sí",ROW(Control!$B$4:$B$32)),17)-3)-INDEX(Control!$D$4:$D$32,SMALL(IF(Control!$B$4:$B$32="Sí",ROW(Control!$B$4:$B$32)),17)-3)+INDEX(Control!$E$4:$E$32,SMALL(IF(Control!$B$4:$B$32="Sí",ROW(Control!$B$4:$B$32)),17)-3)-SUM(INDEX(Control!$F$4:P$32,SMALL(IF(Control!$B$4:$B$32="Sí",ROW(Control!$B$4:$B$32)),17)-3,0)),"")</f>
        <v>0</v>
      </c>
      <c r="B28" s="55" t="str" cm="1">
        <f t="array" ref="B28">IFERROR(INDEX(Control!$A$4:$A$32,SMALL(IF(Control!$B$4:$B$32="Sí",ROW(Control!$B$4:$B$32)),17)-3)&amp;IF(INDEX(Configuración!$C$10:$C$38,SMALL(IF(Control!$B$4:$B$32="Sí",ROW(Control!$B$4:$B$32)),17)-3)="Sí"," (solo para Enseñanzas Profesionales)",""),"")</f>
        <v>OBOE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</row>
    <row r="29" spans="1:12" ht="22" customHeight="1" x14ac:dyDescent="0.3">
      <c r="A29" s="33" cm="1">
        <f t="array" ref="A29">IFERROR(INDEX(Control!$C$4:$C$32,SMALL(IF(Control!$B$4:$B$32="Sí",ROW(Control!$B$4:$B$32)),18)-3)-INDEX(Control!$D$4:$D$32,SMALL(IF(Control!$B$4:$B$32="Sí",ROW(Control!$B$4:$B$32)),18)-3)+INDEX(Control!$E$4:$E$32,SMALL(IF(Control!$B$4:$B$32="Sí",ROW(Control!$B$4:$B$32)),18)-3)-SUM(INDEX(Control!$F$4:P$32,SMALL(IF(Control!$B$4:$B$32="Sí",ROW(Control!$B$4:$B$32)),18)-3,0)),"")</f>
        <v>0</v>
      </c>
      <c r="B29" s="57" t="str" cm="1">
        <f t="array" ref="B29">IFERROR(INDEX(Control!$A$4:$A$32,SMALL(IF(Control!$B$4:$B$32="Sí",ROW(Control!$B$4:$B$32)),18)-3)&amp;IF(INDEX(Configuración!$C$10:$C$38,SMALL(IF(Control!$B$4:$B$32="Sí",ROW(Control!$B$4:$B$32)),18)-3)="Sí"," (solo para Enseñanzas Profesionales)",""),"")</f>
        <v>ÓRGANO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</row>
    <row r="30" spans="1:12" ht="22" customHeight="1" x14ac:dyDescent="0.3">
      <c r="A30" s="32" cm="1">
        <f t="array" ref="A30">IFERROR(INDEX(Control!$C$4:$C$32,SMALL(IF(Control!$B$4:$B$32="Sí",ROW(Control!$B$4:$B$32)),19)-3)-INDEX(Control!$D$4:$D$32,SMALL(IF(Control!$B$4:$B$32="Sí",ROW(Control!$B$4:$B$32)),19)-3)+INDEX(Control!$E$4:$E$32,SMALL(IF(Control!$B$4:$B$32="Sí",ROW(Control!$B$4:$B$32)),19)-3)-SUM(INDEX(Control!$F$4:P$32,SMALL(IF(Control!$B$4:$B$32="Sí",ROW(Control!$B$4:$B$32)),19)-3,0)),"")</f>
        <v>0</v>
      </c>
      <c r="B30" s="55" t="str" cm="1">
        <f t="array" ref="B30">IFERROR(INDEX(Control!$A$4:$A$32,SMALL(IF(Control!$B$4:$B$32="Sí",ROW(Control!$B$4:$B$32)),19)-3)&amp;IF(INDEX(Configuración!$C$10:$C$38,SMALL(IF(Control!$B$4:$B$32="Sí",ROW(Control!$B$4:$B$32)),19)-3)="Sí"," (solo para Enseñanzas Profesionales)",""),"")</f>
        <v>PERCUSIÓN</v>
      </c>
      <c r="C30" s="56"/>
      <c r="D30" s="56"/>
      <c r="E30" s="56"/>
      <c r="F30" s="56"/>
      <c r="G30" s="56"/>
      <c r="H30" s="56"/>
      <c r="I30" s="56"/>
      <c r="J30" s="56"/>
      <c r="K30" s="56"/>
      <c r="L30" s="56"/>
    </row>
    <row r="31" spans="1:12" ht="22" customHeight="1" x14ac:dyDescent="0.3">
      <c r="A31" s="33" cm="1">
        <f t="array" ref="A31">IFERROR(INDEX(Control!$C$4:$C$32,SMALL(IF(Control!$B$4:$B$32="Sí",ROW(Control!$B$4:$B$32)),20)-3)-INDEX(Control!$D$4:$D$32,SMALL(IF(Control!$B$4:$B$32="Sí",ROW(Control!$B$4:$B$32)),20)-3)+INDEX(Control!$E$4:$E$32,SMALL(IF(Control!$B$4:$B$32="Sí",ROW(Control!$B$4:$B$32)),20)-3)-SUM(INDEX(Control!$F$4:P$32,SMALL(IF(Control!$B$4:$B$32="Sí",ROW(Control!$B$4:$B$32)),20)-3,0)),"")</f>
        <v>0</v>
      </c>
      <c r="B31" s="57" t="str" cm="1">
        <f t="array" ref="B31">IFERROR(INDEX(Control!$A$4:$A$32,SMALL(IF(Control!$B$4:$B$32="Sí",ROW(Control!$B$4:$B$32)),20)-3)&amp;IF(INDEX(Configuración!$C$10:$C$38,SMALL(IF(Control!$B$4:$B$32="Sí",ROW(Control!$B$4:$B$32)),20)-3)="Sí"," (solo para Enseñanzas Profesionales)",""),"")</f>
        <v>PIANO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</row>
    <row r="32" spans="1:12" ht="22" customHeight="1" x14ac:dyDescent="0.3">
      <c r="A32" s="32" cm="1">
        <f t="array" ref="A32">IFERROR(INDEX(Control!$C$4:$C$32,SMALL(IF(Control!$B$4:$B$32="Sí",ROW(Control!$B$4:$B$32)),21)-3)-INDEX(Control!$D$4:$D$32,SMALL(IF(Control!$B$4:$B$32="Sí",ROW(Control!$B$4:$B$32)),21)-3)+INDEX(Control!$E$4:$E$32,SMALL(IF(Control!$B$4:$B$32="Sí",ROW(Control!$B$4:$B$32)),21)-3)-SUM(INDEX(Control!$F$4:P$32,SMALL(IF(Control!$B$4:$B$32="Sí",ROW(Control!$B$4:$B$32)),21)-3,0)),"")</f>
        <v>0</v>
      </c>
      <c r="B32" s="55" t="str" cm="1">
        <f t="array" ref="B32">IFERROR(INDEX(Control!$A$4:$A$32,SMALL(IF(Control!$B$4:$B$32="Sí",ROW(Control!$B$4:$B$32)),21)-3)&amp;IF(INDEX(Configuración!$C$10:$C$38,SMALL(IF(Control!$B$4:$B$32="Sí",ROW(Control!$B$4:$B$32)),21)-3)="Sí"," (solo para Enseñanzas Profesionales)",""),"")</f>
        <v>SAXOFÓN</v>
      </c>
      <c r="C32" s="56"/>
      <c r="D32" s="56"/>
      <c r="E32" s="56"/>
      <c r="F32" s="56"/>
      <c r="G32" s="56"/>
      <c r="H32" s="56"/>
      <c r="I32" s="56"/>
      <c r="J32" s="56"/>
      <c r="K32" s="56"/>
      <c r="L32" s="56"/>
    </row>
    <row r="33" spans="1:12" ht="22" customHeight="1" x14ac:dyDescent="0.3">
      <c r="A33" s="33" cm="1">
        <f t="array" ref="A33">IFERROR(INDEX(Control!$C$4:$C$32,SMALL(IF(Control!$B$4:$B$32="Sí",ROW(Control!$B$4:$B$32)),22)-3)-INDEX(Control!$D$4:$D$32,SMALL(IF(Control!$B$4:$B$32="Sí",ROW(Control!$B$4:$B$32)),22)-3)+INDEX(Control!$E$4:$E$32,SMALL(IF(Control!$B$4:$B$32="Sí",ROW(Control!$B$4:$B$32)),22)-3)-SUM(INDEX(Control!$F$4:P$32,SMALL(IF(Control!$B$4:$B$32="Sí",ROW(Control!$B$4:$B$32)),22)-3,0)),"")</f>
        <v>0</v>
      </c>
      <c r="B33" s="57" t="str" cm="1">
        <f t="array" ref="B33">IFERROR(INDEX(Control!$A$4:$A$32,SMALL(IF(Control!$B$4:$B$32="Sí",ROW(Control!$B$4:$B$32)),22)-3)&amp;IF(INDEX(Configuración!$C$10:$C$38,SMALL(IF(Control!$B$4:$B$32="Sí",ROW(Control!$B$4:$B$32)),22)-3)="Sí"," (solo para Enseñanzas Profesionales)",""),"")</f>
        <v>TROMBÓN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</row>
    <row r="34" spans="1:12" ht="22" customHeight="1" x14ac:dyDescent="0.3">
      <c r="A34" s="32" cm="1">
        <f t="array" ref="A34">IFERROR(INDEX(Control!$C$4:$C$32,SMALL(IF(Control!$B$4:$B$32="Sí",ROW(Control!$B$4:$B$32)),23)-3)-INDEX(Control!$D$4:$D$32,SMALL(IF(Control!$B$4:$B$32="Sí",ROW(Control!$B$4:$B$32)),23)-3)+INDEX(Control!$E$4:$E$32,SMALL(IF(Control!$B$4:$B$32="Sí",ROW(Control!$B$4:$B$32)),23)-3)-SUM(INDEX(Control!$F$4:P$32,SMALL(IF(Control!$B$4:$B$32="Sí",ROW(Control!$B$4:$B$32)),23)-3,0)),"")</f>
        <v>0</v>
      </c>
      <c r="B34" s="55" t="str" cm="1">
        <f t="array" ref="B34">IFERROR(INDEX(Control!$A$4:$A$32,SMALL(IF(Control!$B$4:$B$32="Sí",ROW(Control!$B$4:$B$32)),23)-3)&amp;IF(INDEX(Configuración!$C$10:$C$38,SMALL(IF(Control!$B$4:$B$32="Sí",ROW(Control!$B$4:$B$32)),23)-3)="Sí"," (solo para Enseñanzas Profesionales)",""),"")</f>
        <v>TROMPA</v>
      </c>
      <c r="C34" s="56"/>
      <c r="D34" s="56"/>
      <c r="E34" s="56"/>
      <c r="F34" s="56"/>
      <c r="G34" s="56"/>
      <c r="H34" s="56"/>
      <c r="I34" s="56"/>
      <c r="J34" s="56"/>
      <c r="K34" s="56"/>
      <c r="L34" s="56"/>
    </row>
    <row r="35" spans="1:12" ht="22" customHeight="1" x14ac:dyDescent="0.3">
      <c r="A35" s="33" cm="1">
        <f t="array" ref="A35">IFERROR(INDEX(Control!$C$4:$C$32,SMALL(IF(Control!$B$4:$B$32="Sí",ROW(Control!$B$4:$B$32)),24)-3)-INDEX(Control!$D$4:$D$32,SMALL(IF(Control!$B$4:$B$32="Sí",ROW(Control!$B$4:$B$32)),24)-3)+INDEX(Control!$E$4:$E$32,SMALL(IF(Control!$B$4:$B$32="Sí",ROW(Control!$B$4:$B$32)),24)-3)-SUM(INDEX(Control!$F$4:P$32,SMALL(IF(Control!$B$4:$B$32="Sí",ROW(Control!$B$4:$B$32)),24)-3,0)),"")</f>
        <v>0</v>
      </c>
      <c r="B35" s="57" t="str" cm="1">
        <f t="array" ref="B35">IFERROR(INDEX(Control!$A$4:$A$32,SMALL(IF(Control!$B$4:$B$32="Sí",ROW(Control!$B$4:$B$32)),24)-3)&amp;IF(INDEX(Configuración!$C$10:$C$38,SMALL(IF(Control!$B$4:$B$32="Sí",ROW(Control!$B$4:$B$32)),24)-3)="Sí"," (solo para Enseñanzas Profesionales)",""),"")</f>
        <v>TROMPETA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</row>
    <row r="36" spans="1:12" ht="22" customHeight="1" x14ac:dyDescent="0.3">
      <c r="A36" s="32" cm="1">
        <f t="array" ref="A36">IFERROR(INDEX(Control!$C$4:$C$32,SMALL(IF(Control!$B$4:$B$32="Sí",ROW(Control!$B$4:$B$32)),25)-3)-INDEX(Control!$D$4:$D$32,SMALL(IF(Control!$B$4:$B$32="Sí",ROW(Control!$B$4:$B$32)),25)-3)+INDEX(Control!$E$4:$E$32,SMALL(IF(Control!$B$4:$B$32="Sí",ROW(Control!$B$4:$B$32)),25)-3)-SUM(INDEX(Control!$F$4:P$32,SMALL(IF(Control!$B$4:$B$32="Sí",ROW(Control!$B$4:$B$32)),25)-3,0)),"")</f>
        <v>0</v>
      </c>
      <c r="B36" s="55" t="str" cm="1">
        <f t="array" ref="B36">IFERROR(INDEX(Control!$A$4:$A$32,SMALL(IF(Control!$B$4:$B$32="Sí",ROW(Control!$B$4:$B$32)),25)-3)&amp;IF(INDEX(Configuración!$C$10:$C$38,SMALL(IF(Control!$B$4:$B$32="Sí",ROW(Control!$B$4:$B$32)),25)-3)="Sí"," (solo para Enseñanzas Profesionales)",""),"")</f>
        <v>TUBA</v>
      </c>
      <c r="C36" s="56"/>
      <c r="D36" s="56"/>
      <c r="E36" s="56"/>
      <c r="F36" s="56"/>
      <c r="G36" s="56"/>
      <c r="H36" s="56"/>
      <c r="I36" s="56"/>
      <c r="J36" s="56"/>
      <c r="K36" s="56"/>
      <c r="L36" s="56"/>
    </row>
    <row r="37" spans="1:12" ht="22" customHeight="1" x14ac:dyDescent="0.3">
      <c r="A37" s="33" cm="1">
        <f t="array" ref="A37">IFERROR(INDEX(Control!$C$4:$C$32,SMALL(IF(Control!$B$4:$B$32="Sí",ROW(Control!$B$4:$B$32)),26)-3)-INDEX(Control!$D$4:$D$32,SMALL(IF(Control!$B$4:$B$32="Sí",ROW(Control!$B$4:$B$32)),26)-3)+INDEX(Control!$E$4:$E$32,SMALL(IF(Control!$B$4:$B$32="Sí",ROW(Control!$B$4:$B$32)),26)-3)-SUM(INDEX(Control!$F$4:P$32,SMALL(IF(Control!$B$4:$B$32="Sí",ROW(Control!$B$4:$B$32)),26)-3,0)),"")</f>
        <v>0</v>
      </c>
      <c r="B37" s="57" t="str" cm="1">
        <f t="array" ref="B37">IFERROR(INDEX(Control!$A$4:$A$32,SMALL(IF(Control!$B$4:$B$32="Sí",ROW(Control!$B$4:$B$32)),26)-3)&amp;IF(INDEX(Configuración!$C$10:$C$38,SMALL(IF(Control!$B$4:$B$32="Sí",ROW(Control!$B$4:$B$32)),26)-3)="Sí"," (solo para Enseñanzas Profesionales)",""),"")</f>
        <v>VIOLA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</row>
    <row r="38" spans="1:12" ht="22" customHeight="1" x14ac:dyDescent="0.3">
      <c r="A38" s="32" cm="1">
        <f t="array" ref="A38">IFERROR(INDEX(Control!$C$4:$C$32,SMALL(IF(Control!$B$4:$B$32="Sí",ROW(Control!$B$4:$B$32)),27)-3)-INDEX(Control!$D$4:$D$32,SMALL(IF(Control!$B$4:$B$32="Sí",ROW(Control!$B$4:$B$32)),27)-3)+INDEX(Control!$E$4:$E$32,SMALL(IF(Control!$B$4:$B$32="Sí",ROW(Control!$B$4:$B$32)),27)-3)-SUM(INDEX(Control!$F$4:P$32,SMALL(IF(Control!$B$4:$B$32="Sí",ROW(Control!$B$4:$B$32)),27)-3,0)),"")</f>
        <v>0</v>
      </c>
      <c r="B38" s="55" t="str" cm="1">
        <f t="array" ref="B38">IFERROR(INDEX(Control!$A$4:$A$32,SMALL(IF(Control!$B$4:$B$32="Sí",ROW(Control!$B$4:$B$32)),27)-3)&amp;IF(INDEX(Configuración!$C$10:$C$38,SMALL(IF(Control!$B$4:$B$32="Sí",ROW(Control!$B$4:$B$32)),27)-3)="Sí"," (solo para Enseñanzas Profesionales)",""),"")</f>
        <v>VIOLA DA GAMBA</v>
      </c>
      <c r="C38" s="56"/>
      <c r="D38" s="56"/>
      <c r="E38" s="56"/>
      <c r="F38" s="56"/>
      <c r="G38" s="56"/>
      <c r="H38" s="56"/>
      <c r="I38" s="56"/>
      <c r="J38" s="56"/>
      <c r="K38" s="56"/>
      <c r="L38" s="56"/>
    </row>
    <row r="39" spans="1:12" ht="22" customHeight="1" x14ac:dyDescent="0.3">
      <c r="A39" s="33" cm="1">
        <f t="array" ref="A39">IFERROR(INDEX(Control!$C$4:$C$32,SMALL(IF(Control!$B$4:$B$32="Sí",ROW(Control!$B$4:$B$32)),28)-3)-INDEX(Control!$D$4:$D$32,SMALL(IF(Control!$B$4:$B$32="Sí",ROW(Control!$B$4:$B$32)),28)-3)+INDEX(Control!$E$4:$E$32,SMALL(IF(Control!$B$4:$B$32="Sí",ROW(Control!$B$4:$B$32)),28)-3)-SUM(INDEX(Control!$F$4:P$32,SMALL(IF(Control!$B$4:$B$32="Sí",ROW(Control!$B$4:$B$32)),28)-3,0)),"")</f>
        <v>0</v>
      </c>
      <c r="B39" s="57" t="str" cm="1">
        <f t="array" ref="B39">IFERROR(INDEX(Control!$A$4:$A$32,SMALL(IF(Control!$B$4:$B$32="Sí",ROW(Control!$B$4:$B$32)),28)-3)&amp;IF(INDEX(Configuración!$C$10:$C$38,SMALL(IF(Control!$B$4:$B$32="Sí",ROW(Control!$B$4:$B$32)),28)-3)="Sí"," (solo para Enseñanzas Profesionales)",""),"")</f>
        <v>VIOLÍN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</row>
    <row r="40" spans="1:12" ht="22" customHeight="1" x14ac:dyDescent="0.3">
      <c r="A40" s="32" cm="1">
        <f t="array" ref="A40">IFERROR(INDEX(Control!$C$4:$C$32,SMALL(IF(Control!$B$4:$B$32="Sí",ROW(Control!$B$4:$B$32)),29)-3)-INDEX(Control!$D$4:$D$32,SMALL(IF(Control!$B$4:$B$32="Sí",ROW(Control!$B$4:$B$32)),29)-3)+INDEX(Control!$E$4:$E$32,SMALL(IF(Control!$B$4:$B$32="Sí",ROW(Control!$B$4:$B$32)),29)-3)-SUM(INDEX(Control!$F$4:P$32,SMALL(IF(Control!$B$4:$B$32="Sí",ROW(Control!$B$4:$B$32)),29)-3,0)),"")</f>
        <v>0</v>
      </c>
      <c r="B40" s="55" t="str" cm="1">
        <f t="array" ref="B40">IFERROR(INDEX(Control!$A$4:$A$32,SMALL(IF(Control!$B$4:$B$32="Sí",ROW(Control!$B$4:$B$32)),29)-3)&amp;IF(INDEX(Configuración!$C$10:$C$38,SMALL(IF(Control!$B$4:$B$32="Sí",ROW(Control!$B$4:$B$32)),29)-3)="Sí"," (solo para Enseñanzas Profesionales)",""),"")</f>
        <v>VIOLONCHELO</v>
      </c>
      <c r="C40" s="56"/>
      <c r="D40" s="56"/>
      <c r="E40" s="56"/>
      <c r="F40" s="56"/>
      <c r="G40" s="56"/>
      <c r="H40" s="56"/>
      <c r="I40" s="56"/>
      <c r="J40" s="56"/>
      <c r="K40" s="56"/>
      <c r="L40" s="56"/>
    </row>
    <row r="41" spans="1:12" ht="22" customHeight="1" thickBot="1" x14ac:dyDescent="0.35">
      <c r="A41" s="43" t="str" cm="1">
        <f t="array" ref="A41">IFERROR(INDEX(Control!$C$4:$C$32,SMALL(IF(Control!$B$4:$B$32="Sí",ROW(Control!$B$4:$B$32)),30)-3)-INDEX(Control!$D$4:$D$32,SMALL(IF(Control!$B$4:$B$32="Sí",ROW(Control!$B$4:$B$32)),30)-3)+INDEX(Control!$E$4:$E$32,SMALL(IF(Control!$B$4:$B$32="Sí",ROW(Control!$B$4:$B$32)),30)-3)-SUM(INDEX(Control!$F$4:P$32,SMALL(IF(Control!$B$4:$B$32="Sí",ROW(Control!$B$4:$B$32)),30)-3,0)),"")</f>
        <v/>
      </c>
      <c r="B41" s="70" t="str" cm="1">
        <f t="array" ref="B41">IFERROR(INDEX(Control!$A$4:$A$32,SMALL(IF(Control!$B$4:$B$32="Sí",ROW(Control!$B$4:$B$32)),30)-3)&amp;IF(INDEX(Configuración!$C$10:$C$38,SMALL(IF(Control!$B$4:$B$32="Sí",ROW(Control!$B$4:$B$32)),30)-3)="Sí"," (solo para Enseñanzas Profesionales)",""),"")</f>
        <v/>
      </c>
      <c r="C41" s="71"/>
      <c r="D41" s="71"/>
      <c r="E41" s="71"/>
      <c r="F41" s="71"/>
      <c r="G41" s="71"/>
      <c r="H41" s="71"/>
      <c r="I41" s="71"/>
      <c r="J41" s="71"/>
      <c r="K41" s="71"/>
      <c r="L41" s="71"/>
    </row>
    <row r="42" spans="1:12" ht="30" customHeight="1" thickTop="1" x14ac:dyDescent="0.3">
      <c r="A42" s="44">
        <f>SUM(A12:A41)</f>
        <v>0</v>
      </c>
      <c r="B42" s="54" t="s">
        <v>188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</row>
    <row r="43" spans="1:12" ht="20" customHeight="1" x14ac:dyDescent="0.2">
      <c r="A43" s="68" t="s">
        <v>113</v>
      </c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</row>
    <row r="44" spans="1:12" ht="14" customHeight="1" x14ac:dyDescent="0.2">
      <c r="A44" s="29" t="s">
        <v>67</v>
      </c>
      <c r="B44" s="65" t="s">
        <v>41</v>
      </c>
      <c r="C44" s="65"/>
      <c r="D44" s="65"/>
      <c r="E44" s="65"/>
      <c r="F44" s="65"/>
      <c r="G44" s="29" t="s">
        <v>79</v>
      </c>
      <c r="H44" s="65" t="s">
        <v>52</v>
      </c>
      <c r="I44" s="65"/>
      <c r="J44" s="65"/>
      <c r="K44" s="65"/>
      <c r="L44" s="65"/>
    </row>
    <row r="45" spans="1:12" ht="14" customHeight="1" x14ac:dyDescent="0.2">
      <c r="A45" s="29" t="s">
        <v>68</v>
      </c>
      <c r="B45" s="65" t="s">
        <v>42</v>
      </c>
      <c r="C45" s="65"/>
      <c r="D45" s="65"/>
      <c r="E45" s="65"/>
      <c r="F45" s="65"/>
      <c r="G45" s="29" t="s">
        <v>80</v>
      </c>
      <c r="H45" s="65" t="s">
        <v>53</v>
      </c>
      <c r="I45" s="65"/>
      <c r="J45" s="65"/>
      <c r="K45" s="65"/>
      <c r="L45" s="65"/>
    </row>
    <row r="46" spans="1:12" ht="14" customHeight="1" x14ac:dyDescent="0.2">
      <c r="A46" s="29" t="s">
        <v>69</v>
      </c>
      <c r="B46" s="65" t="s">
        <v>43</v>
      </c>
      <c r="C46" s="65"/>
      <c r="D46" s="65"/>
      <c r="E46" s="65"/>
      <c r="F46" s="65"/>
      <c r="G46" s="29" t="s">
        <v>81</v>
      </c>
      <c r="H46" s="65" t="s">
        <v>54</v>
      </c>
      <c r="I46" s="65"/>
      <c r="J46" s="65"/>
      <c r="K46" s="65"/>
      <c r="L46" s="65"/>
    </row>
    <row r="47" spans="1:12" ht="14" customHeight="1" x14ac:dyDescent="0.2">
      <c r="A47" s="29" t="s">
        <v>70</v>
      </c>
      <c r="B47" s="65" t="s">
        <v>44</v>
      </c>
      <c r="C47" s="65"/>
      <c r="D47" s="65"/>
      <c r="E47" s="65"/>
      <c r="F47" s="65"/>
      <c r="G47" s="29" t="s">
        <v>82</v>
      </c>
      <c r="H47" s="65" t="s">
        <v>55</v>
      </c>
      <c r="I47" s="65"/>
      <c r="J47" s="65"/>
      <c r="K47" s="65"/>
      <c r="L47" s="65"/>
    </row>
    <row r="48" spans="1:12" ht="14" customHeight="1" x14ac:dyDescent="0.2">
      <c r="A48" s="29" t="s">
        <v>71</v>
      </c>
      <c r="B48" s="65" t="s">
        <v>45</v>
      </c>
      <c r="C48" s="65"/>
      <c r="D48" s="65"/>
      <c r="E48" s="65"/>
      <c r="F48" s="65"/>
      <c r="G48" s="29" t="s">
        <v>83</v>
      </c>
      <c r="H48" s="65" t="s">
        <v>56</v>
      </c>
      <c r="I48" s="65"/>
      <c r="J48" s="65"/>
      <c r="K48" s="65"/>
      <c r="L48" s="65"/>
    </row>
    <row r="49" spans="1:12" ht="14" customHeight="1" x14ac:dyDescent="0.2">
      <c r="A49" s="29" t="s">
        <v>72</v>
      </c>
      <c r="B49" s="65" t="s">
        <v>195</v>
      </c>
      <c r="C49" s="65"/>
      <c r="D49" s="65"/>
      <c r="E49" s="65"/>
      <c r="F49" s="65"/>
      <c r="G49" s="29" t="s">
        <v>84</v>
      </c>
      <c r="H49" s="65" t="s">
        <v>57</v>
      </c>
      <c r="I49" s="65"/>
      <c r="J49" s="65"/>
      <c r="K49" s="65"/>
      <c r="L49" s="65"/>
    </row>
    <row r="50" spans="1:12" ht="14" customHeight="1" x14ac:dyDescent="0.2">
      <c r="A50" s="29" t="s">
        <v>73</v>
      </c>
      <c r="B50" s="65" t="s">
        <v>46</v>
      </c>
      <c r="C50" s="65"/>
      <c r="D50" s="65"/>
      <c r="E50" s="65"/>
      <c r="F50" s="65"/>
      <c r="G50" s="29" t="s">
        <v>85</v>
      </c>
      <c r="H50" s="65" t="s">
        <v>58</v>
      </c>
      <c r="I50" s="65"/>
      <c r="J50" s="65"/>
      <c r="K50" s="65"/>
      <c r="L50" s="65"/>
    </row>
    <row r="51" spans="1:12" ht="14" customHeight="1" x14ac:dyDescent="0.2">
      <c r="A51" s="29" t="s">
        <v>74</v>
      </c>
      <c r="B51" s="65" t="s">
        <v>47</v>
      </c>
      <c r="C51" s="65"/>
      <c r="D51" s="65"/>
      <c r="E51" s="65"/>
      <c r="F51" s="65"/>
      <c r="G51" s="29" t="s">
        <v>86</v>
      </c>
      <c r="H51" s="65" t="s">
        <v>59</v>
      </c>
      <c r="I51" s="65"/>
      <c r="J51" s="65"/>
      <c r="K51" s="65"/>
      <c r="L51" s="65"/>
    </row>
    <row r="52" spans="1:12" ht="14" customHeight="1" x14ac:dyDescent="0.2">
      <c r="A52" s="29" t="s">
        <v>75</v>
      </c>
      <c r="B52" s="65" t="s">
        <v>48</v>
      </c>
      <c r="C52" s="65"/>
      <c r="D52" s="65"/>
      <c r="E52" s="65"/>
      <c r="F52" s="65"/>
      <c r="G52" s="29" t="s">
        <v>87</v>
      </c>
      <c r="H52" s="65" t="s">
        <v>60</v>
      </c>
      <c r="I52" s="65"/>
      <c r="J52" s="65"/>
      <c r="K52" s="65"/>
      <c r="L52" s="65"/>
    </row>
    <row r="53" spans="1:12" ht="14" customHeight="1" x14ac:dyDescent="0.2">
      <c r="A53" s="29" t="s">
        <v>76</v>
      </c>
      <c r="B53" s="65" t="s">
        <v>49</v>
      </c>
      <c r="C53" s="65"/>
      <c r="D53" s="65"/>
      <c r="E53" s="65"/>
      <c r="F53" s="65"/>
      <c r="G53" s="29" t="s">
        <v>88</v>
      </c>
      <c r="H53" s="65" t="s">
        <v>61</v>
      </c>
      <c r="I53" s="65"/>
      <c r="J53" s="65"/>
      <c r="K53" s="65"/>
      <c r="L53" s="65"/>
    </row>
    <row r="54" spans="1:12" ht="14" customHeight="1" x14ac:dyDescent="0.2">
      <c r="A54" s="29" t="s">
        <v>77</v>
      </c>
      <c r="B54" s="65" t="s">
        <v>50</v>
      </c>
      <c r="C54" s="65"/>
      <c r="D54" s="65"/>
      <c r="E54" s="65"/>
      <c r="F54" s="65"/>
      <c r="G54" s="29" t="s">
        <v>89</v>
      </c>
      <c r="H54" s="65" t="s">
        <v>62</v>
      </c>
      <c r="I54" s="65"/>
      <c r="J54" s="65"/>
      <c r="K54" s="65"/>
      <c r="L54" s="65"/>
    </row>
    <row r="55" spans="1:12" ht="14" customHeight="1" x14ac:dyDescent="0.2">
      <c r="A55" s="28" t="s">
        <v>78</v>
      </c>
      <c r="B55" s="66" t="s">
        <v>51</v>
      </c>
      <c r="C55" s="65"/>
      <c r="D55" s="65"/>
      <c r="E55" s="65"/>
      <c r="F55" s="65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11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86A4EC-CB74-2B48-A2DB-18F6A775F519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9" t="s">
        <v>65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spans="1:12" ht="42" customHeight="1" x14ac:dyDescent="0.4">
      <c r="A2" s="60">
        <f>Configuración!B3</f>
        <v>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1:12" ht="24" customHeight="1" x14ac:dyDescent="0.25">
      <c r="A3" s="61" t="str">
        <f>"Curso académico: "&amp;Configuración!B4</f>
        <v xml:space="preserve">Curso académico: 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34" customHeight="1" x14ac:dyDescent="0.3">
      <c r="A4" s="62" t="s">
        <v>127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ht="6" customHeight="1" x14ac:dyDescent="0.2"/>
    <row r="6" spans="1:12" ht="22" customHeight="1" thickBot="1" x14ac:dyDescent="0.25">
      <c r="A6" s="63" t="s">
        <v>66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</row>
    <row r="7" spans="1:12" ht="22" customHeight="1" thickBot="1" x14ac:dyDescent="0.25">
      <c r="A7" s="21" t="s">
        <v>67</v>
      </c>
      <c r="B7" s="21" t="s">
        <v>68</v>
      </c>
      <c r="C7" s="21" t="s">
        <v>69</v>
      </c>
      <c r="D7" s="21" t="s">
        <v>70</v>
      </c>
      <c r="E7" s="21" t="s">
        <v>71</v>
      </c>
      <c r="F7" s="21" t="s">
        <v>72</v>
      </c>
      <c r="G7" s="21" t="s">
        <v>73</v>
      </c>
      <c r="H7" s="21" t="s">
        <v>74</v>
      </c>
      <c r="I7" s="21" t="s">
        <v>75</v>
      </c>
      <c r="J7" s="21" t="s">
        <v>76</v>
      </c>
      <c r="K7" s="21" t="s">
        <v>77</v>
      </c>
      <c r="L7" s="24" t="s">
        <v>78</v>
      </c>
    </row>
    <row r="8" spans="1:12" ht="22" customHeight="1" thickBot="1" x14ac:dyDescent="0.25">
      <c r="A8" s="16" t="s">
        <v>79</v>
      </c>
      <c r="B8" s="17" t="s">
        <v>80</v>
      </c>
      <c r="C8" s="17" t="s">
        <v>81</v>
      </c>
      <c r="D8" s="17" t="s">
        <v>82</v>
      </c>
      <c r="E8" s="17" t="s">
        <v>83</v>
      </c>
      <c r="F8" s="17" t="s">
        <v>84</v>
      </c>
      <c r="G8" s="17" t="s">
        <v>85</v>
      </c>
      <c r="H8" s="17" t="s">
        <v>86</v>
      </c>
      <c r="I8" s="17" t="s">
        <v>87</v>
      </c>
      <c r="J8" s="17" t="s">
        <v>88</v>
      </c>
      <c r="K8" s="17" t="s">
        <v>89</v>
      </c>
      <c r="L8" s="20"/>
    </row>
    <row r="9" spans="1:12" ht="20" customHeight="1" x14ac:dyDescent="0.2">
      <c r="A9" s="64" t="s">
        <v>101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</row>
    <row r="10" spans="1:12" ht="6" customHeight="1" x14ac:dyDescent="0.2"/>
    <row r="11" spans="1:12" ht="26" customHeight="1" x14ac:dyDescent="0.25">
      <c r="A11" s="31" t="s">
        <v>91</v>
      </c>
      <c r="B11" s="67" t="s">
        <v>4</v>
      </c>
      <c r="C11" s="67"/>
      <c r="D11" s="67"/>
      <c r="E11" s="67"/>
      <c r="F11" s="67"/>
      <c r="G11" s="67"/>
      <c r="H11" s="67"/>
      <c r="I11" s="67"/>
      <c r="J11" s="67"/>
      <c r="K11" s="67"/>
      <c r="L11" s="67"/>
    </row>
    <row r="12" spans="1:12" ht="22" customHeight="1" x14ac:dyDescent="0.3">
      <c r="A12" s="32" cm="1">
        <f t="array" ref="A12">IFERROR(INDEX(Control!$C$4:$C$32,SMALL(IF(Control!$B$4:$B$32="Sí",ROW(Control!$B$4:$B$32)),1)-3)-INDEX(Control!$D$4:$D$32,SMALL(IF(Control!$B$4:$B$32="Sí",ROW(Control!$B$4:$B$32)),1)-3)+INDEX(Control!$E$4:$E$32,SMALL(IF(Control!$B$4:$B$32="Sí",ROW(Control!$B$4:$B$32)),1)-3)-SUM(INDEX(Control!$F$4:Q$32,SMALL(IF(Control!$B$4:$B$32="Sí",ROW(Control!$B$4:$B$32)),1)-3,0)),"")</f>
        <v>0</v>
      </c>
      <c r="B12" s="55" t="str" cm="1">
        <f t="array" ref="B12">IFERROR(INDEX(Control!$A$4:$A$32,SMALL(IF(Control!$B$4:$B$32="Sí",ROW(Control!$B$4:$B$32)),1)-3)&amp;IF(INDEX(Configuración!$C$10:$C$38,SMALL(IF(Control!$B$4:$B$32="Sí",ROW(Control!$B$4:$B$32)),1)-3)="Sí"," (solo para Enseñanzas Profesionales)",""),"")</f>
        <v>ACORDEÓN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</row>
    <row r="13" spans="1:12" ht="22" customHeight="1" x14ac:dyDescent="0.3">
      <c r="A13" s="33" cm="1">
        <f t="array" ref="A13">IFERROR(INDEX(Control!$C$4:$C$32,SMALL(IF(Control!$B$4:$B$32="Sí",ROW(Control!$B$4:$B$32)),2)-3)-INDEX(Control!$D$4:$D$32,SMALL(IF(Control!$B$4:$B$32="Sí",ROW(Control!$B$4:$B$32)),2)-3)+INDEX(Control!$E$4:$E$32,SMALL(IF(Control!$B$4:$B$32="Sí",ROW(Control!$B$4:$B$32)),2)-3)-SUM(INDEX(Control!$F$4:Q$32,SMALL(IF(Control!$B$4:$B$32="Sí",ROW(Control!$B$4:$B$32)),2)-3,0)),"")</f>
        <v>0</v>
      </c>
      <c r="B13" s="57" t="str" cm="1">
        <f t="array" ref="B13">IFERROR(INDEX(Control!$A$4:$A$32,SMALL(IF(Control!$B$4:$B$32="Sí",ROW(Control!$B$4:$B$32)),2)-3)&amp;IF(INDEX(Configuración!$C$10:$C$38,SMALL(IF(Control!$B$4:$B$32="Sí",ROW(Control!$B$4:$B$32)),2)-3)="Sí"," (solo para Enseñanzas Profesionales)",""),"")</f>
        <v>ARPA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</row>
    <row r="14" spans="1:12" ht="22" customHeight="1" x14ac:dyDescent="0.3">
      <c r="A14" s="32" cm="1">
        <f t="array" ref="A14">IFERROR(INDEX(Control!$C$4:$C$32,SMALL(IF(Control!$B$4:$B$32="Sí",ROW(Control!$B$4:$B$32)),3)-3)-INDEX(Control!$D$4:$D$32,SMALL(IF(Control!$B$4:$B$32="Sí",ROW(Control!$B$4:$B$32)),3)-3)+INDEX(Control!$E$4:$E$32,SMALL(IF(Control!$B$4:$B$32="Sí",ROW(Control!$B$4:$B$32)),3)-3)-SUM(INDEX(Control!$F$4:Q$32,SMALL(IF(Control!$B$4:$B$32="Sí",ROW(Control!$B$4:$B$32)),3)-3,0)),"")</f>
        <v>0</v>
      </c>
      <c r="B14" s="55" t="str" cm="1">
        <f t="array" ref="B14">IFERROR(INDEX(Control!$A$4:$A$32,SMALL(IF(Control!$B$4:$B$32="Sí",ROW(Control!$B$4:$B$32)),3)-3)&amp;IF(INDEX(Configuración!$C$10:$C$38,SMALL(IF(Control!$B$4:$B$32="Sí",ROW(Control!$B$4:$B$32)),3)-3)="Sí"," (solo para Enseñanzas Profesionales)",""),"")</f>
        <v>BAJO ELÉCTRICO</v>
      </c>
      <c r="C14" s="56"/>
      <c r="D14" s="56"/>
      <c r="E14" s="56"/>
      <c r="F14" s="56"/>
      <c r="G14" s="56"/>
      <c r="H14" s="56"/>
      <c r="I14" s="56"/>
      <c r="J14" s="56"/>
      <c r="K14" s="56"/>
      <c r="L14" s="56"/>
    </row>
    <row r="15" spans="1:12" ht="22" customHeight="1" x14ac:dyDescent="0.3">
      <c r="A15" s="33" cm="1">
        <f t="array" ref="A15">IFERROR(INDEX(Control!$C$4:$C$32,SMALL(IF(Control!$B$4:$B$32="Sí",ROW(Control!$B$4:$B$32)),4)-3)-INDEX(Control!$D$4:$D$32,SMALL(IF(Control!$B$4:$B$32="Sí",ROW(Control!$B$4:$B$32)),4)-3)+INDEX(Control!$E$4:$E$32,SMALL(IF(Control!$B$4:$B$32="Sí",ROW(Control!$B$4:$B$32)),4)-3)-SUM(INDEX(Control!$F$4:Q$32,SMALL(IF(Control!$B$4:$B$32="Sí",ROW(Control!$B$4:$B$32)),4)-3,0)),"")</f>
        <v>0</v>
      </c>
      <c r="B15" s="57" t="str" cm="1">
        <f t="array" ref="B15">IFERROR(INDEX(Control!$A$4:$A$32,SMALL(IF(Control!$B$4:$B$32="Sí",ROW(Control!$B$4:$B$32)),4)-3)&amp;IF(INDEX(Configuración!$C$10:$C$38,SMALL(IF(Control!$B$4:$B$32="Sí",ROW(Control!$B$4:$B$32)),4)-3)="Sí"," (solo para Enseñanzas Profesionales)",""),"")</f>
        <v>CANTO (solo para Enseñanzas Profesionales)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</row>
    <row r="16" spans="1:12" ht="22" customHeight="1" x14ac:dyDescent="0.3">
      <c r="A16" s="32" cm="1">
        <f t="array" ref="A16">IFERROR(INDEX(Control!$C$4:$C$32,SMALL(IF(Control!$B$4:$B$32="Sí",ROW(Control!$B$4:$B$32)),5)-3)-INDEX(Control!$D$4:$D$32,SMALL(IF(Control!$B$4:$B$32="Sí",ROW(Control!$B$4:$B$32)),5)-3)+INDEX(Control!$E$4:$E$32,SMALL(IF(Control!$B$4:$B$32="Sí",ROW(Control!$B$4:$B$32)),5)-3)-SUM(INDEX(Control!$F$4:Q$32,SMALL(IF(Control!$B$4:$B$32="Sí",ROW(Control!$B$4:$B$32)),5)-3,0)),"")</f>
        <v>0</v>
      </c>
      <c r="B16" s="55" t="str" cm="1">
        <f t="array" ref="B16">IFERROR(INDEX(Control!$A$4:$A$32,SMALL(IF(Control!$B$4:$B$32="Sí",ROW(Control!$B$4:$B$32)),5)-3)&amp;IF(INDEX(Configuración!$C$10:$C$38,SMALL(IF(Control!$B$4:$B$32="Sí",ROW(Control!$B$4:$B$32)),5)-3)="Sí"," (solo para Enseñanzas Profesionales)",""),"")</f>
        <v>CANTO VALENCIANO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</row>
    <row r="17" spans="1:12" ht="22" customHeight="1" x14ac:dyDescent="0.3">
      <c r="A17" s="33" cm="1">
        <f t="array" ref="A17">IFERROR(INDEX(Control!$C$4:$C$32,SMALL(IF(Control!$B$4:$B$32="Sí",ROW(Control!$B$4:$B$32)),6)-3)-INDEX(Control!$D$4:$D$32,SMALL(IF(Control!$B$4:$B$32="Sí",ROW(Control!$B$4:$B$32)),6)-3)+INDEX(Control!$E$4:$E$32,SMALL(IF(Control!$B$4:$B$32="Sí",ROW(Control!$B$4:$B$32)),6)-3)-SUM(INDEX(Control!$F$4:Q$32,SMALL(IF(Control!$B$4:$B$32="Sí",ROW(Control!$B$4:$B$32)),6)-3,0)),"")</f>
        <v>0</v>
      </c>
      <c r="B17" s="57" t="str" cm="1">
        <f t="array" ref="B17">IFERROR(INDEX(Control!$A$4:$A$32,SMALL(IF(Control!$B$4:$B$32="Sí",ROW(Control!$B$4:$B$32)),6)-3)&amp;IF(INDEX(Configuración!$C$10:$C$38,SMALL(IF(Control!$B$4:$B$32="Sí",ROW(Control!$B$4:$B$32)),6)-3)="Sí"," (solo para Enseñanzas Profesionales)",""),"")</f>
        <v>CLARINETE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</row>
    <row r="18" spans="1:12" ht="22" customHeight="1" x14ac:dyDescent="0.3">
      <c r="A18" s="32" cm="1">
        <f t="array" ref="A18">IFERROR(INDEX(Control!$C$4:$C$32,SMALL(IF(Control!$B$4:$B$32="Sí",ROW(Control!$B$4:$B$32)),7)-3)-INDEX(Control!$D$4:$D$32,SMALL(IF(Control!$B$4:$B$32="Sí",ROW(Control!$B$4:$B$32)),7)-3)+INDEX(Control!$E$4:$E$32,SMALL(IF(Control!$B$4:$B$32="Sí",ROW(Control!$B$4:$B$32)),7)-3)-SUM(INDEX(Control!$F$4:Q$32,SMALL(IF(Control!$B$4:$B$32="Sí",ROW(Control!$B$4:$B$32)),7)-3,0)),"")</f>
        <v>0</v>
      </c>
      <c r="B18" s="55" t="str" cm="1">
        <f t="array" ref="B18">IFERROR(INDEX(Control!$A$4:$A$32,SMALL(IF(Control!$B$4:$B$32="Sí",ROW(Control!$B$4:$B$32)),7)-3)&amp;IF(INDEX(Configuración!$C$10:$C$38,SMALL(IF(Control!$B$4:$B$32="Sí",ROW(Control!$B$4:$B$32)),7)-3)="Sí"," (solo para Enseñanzas Profesionales)",""),"")</f>
        <v>CLAVECÍN</v>
      </c>
      <c r="C18" s="56"/>
      <c r="D18" s="56"/>
      <c r="E18" s="56"/>
      <c r="F18" s="56"/>
      <c r="G18" s="56"/>
      <c r="H18" s="56"/>
      <c r="I18" s="56"/>
      <c r="J18" s="56"/>
      <c r="K18" s="56"/>
      <c r="L18" s="56"/>
    </row>
    <row r="19" spans="1:12" ht="22" customHeight="1" x14ac:dyDescent="0.3">
      <c r="A19" s="33" cm="1">
        <f t="array" ref="A19">IFERROR(INDEX(Control!$C$4:$C$32,SMALL(IF(Control!$B$4:$B$32="Sí",ROW(Control!$B$4:$B$32)),8)-3)-INDEX(Control!$D$4:$D$32,SMALL(IF(Control!$B$4:$B$32="Sí",ROW(Control!$B$4:$B$32)),8)-3)+INDEX(Control!$E$4:$E$32,SMALL(IF(Control!$B$4:$B$32="Sí",ROW(Control!$B$4:$B$32)),8)-3)-SUM(INDEX(Control!$F$4:Q$32,SMALL(IF(Control!$B$4:$B$32="Sí",ROW(Control!$B$4:$B$32)),8)-3,0)),"")</f>
        <v>0</v>
      </c>
      <c r="B19" s="57" t="str" cm="1">
        <f t="array" ref="B19">IFERROR(INDEX(Control!$A$4:$A$32,SMALL(IF(Control!$B$4:$B$32="Sí",ROW(Control!$B$4:$B$32)),8)-3)&amp;IF(INDEX(Configuración!$C$10:$C$38,SMALL(IF(Control!$B$4:$B$32="Sí",ROW(Control!$B$4:$B$32)),8)-3)="Sí"," (solo para Enseñanzas Profesionales)",""),"")</f>
        <v>CONTRABAJO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</row>
    <row r="20" spans="1:12" ht="22" customHeight="1" x14ac:dyDescent="0.3">
      <c r="A20" s="32" cm="1">
        <f t="array" ref="A20">IFERROR(INDEX(Control!$C$4:$C$32,SMALL(IF(Control!$B$4:$B$32="Sí",ROW(Control!$B$4:$B$32)),9)-3)-INDEX(Control!$D$4:$D$32,SMALL(IF(Control!$B$4:$B$32="Sí",ROW(Control!$B$4:$B$32)),9)-3)+INDEX(Control!$E$4:$E$32,SMALL(IF(Control!$B$4:$B$32="Sí",ROW(Control!$B$4:$B$32)),9)-3)-SUM(INDEX(Control!$F$4:Q$32,SMALL(IF(Control!$B$4:$B$32="Sí",ROW(Control!$B$4:$B$32)),9)-3,0)),"")</f>
        <v>0</v>
      </c>
      <c r="B20" s="55" t="str" cm="1">
        <f t="array" ref="B20">IFERROR(INDEX(Control!$A$4:$A$32,SMALL(IF(Control!$B$4:$B$32="Sí",ROW(Control!$B$4:$B$32)),9)-3)&amp;IF(INDEX(Configuración!$C$10:$C$38,SMALL(IF(Control!$B$4:$B$32="Sí",ROW(Control!$B$4:$B$32)),9)-3)="Sí"," (solo para Enseñanzas Profesionales)",""),"")</f>
        <v>DULZAINA</v>
      </c>
      <c r="C20" s="56"/>
      <c r="D20" s="56"/>
      <c r="E20" s="56"/>
      <c r="F20" s="56"/>
      <c r="G20" s="56"/>
      <c r="H20" s="56"/>
      <c r="I20" s="56"/>
      <c r="J20" s="56"/>
      <c r="K20" s="56"/>
      <c r="L20" s="56"/>
    </row>
    <row r="21" spans="1:12" ht="22" customHeight="1" x14ac:dyDescent="0.3">
      <c r="A21" s="33" cm="1">
        <f t="array" ref="A21">IFERROR(INDEX(Control!$C$4:$C$32,SMALL(IF(Control!$B$4:$B$32="Sí",ROW(Control!$B$4:$B$32)),10)-3)-INDEX(Control!$D$4:$D$32,SMALL(IF(Control!$B$4:$B$32="Sí",ROW(Control!$B$4:$B$32)),10)-3)+INDEX(Control!$E$4:$E$32,SMALL(IF(Control!$B$4:$B$32="Sí",ROW(Control!$B$4:$B$32)),10)-3)-SUM(INDEX(Control!$F$4:Q$32,SMALL(IF(Control!$B$4:$B$32="Sí",ROW(Control!$B$4:$B$32)),10)-3,0)),"")</f>
        <v>0</v>
      </c>
      <c r="B21" s="57" t="str" cm="1">
        <f t="array" ref="B21">IFERROR(INDEX(Control!$A$4:$A$32,SMALL(IF(Control!$B$4:$B$32="Sí",ROW(Control!$B$4:$B$32)),10)-3)&amp;IF(INDEX(Configuración!$C$10:$C$38,SMALL(IF(Control!$B$4:$B$32="Sí",ROW(Control!$B$4:$B$32)),10)-3)="Sí"," (solo para Enseñanzas Profesionales)",""),"")</f>
        <v>FAGOT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</row>
    <row r="22" spans="1:12" ht="22" customHeight="1" x14ac:dyDescent="0.3">
      <c r="A22" s="32" cm="1">
        <f t="array" ref="A22">IFERROR(INDEX(Control!$C$4:$C$32,SMALL(IF(Control!$B$4:$B$32="Sí",ROW(Control!$B$4:$B$32)),11)-3)-INDEX(Control!$D$4:$D$32,SMALL(IF(Control!$B$4:$B$32="Sí",ROW(Control!$B$4:$B$32)),11)-3)+INDEX(Control!$E$4:$E$32,SMALL(IF(Control!$B$4:$B$32="Sí",ROW(Control!$B$4:$B$32)),11)-3)-SUM(INDEX(Control!$F$4:Q$32,SMALL(IF(Control!$B$4:$B$32="Sí",ROW(Control!$B$4:$B$32)),11)-3,0)),"")</f>
        <v>0</v>
      </c>
      <c r="B22" s="55" t="str" cm="1">
        <f t="array" ref="B22">IFERROR(INDEX(Control!$A$4:$A$32,SMALL(IF(Control!$B$4:$B$32="Sí",ROW(Control!$B$4:$B$32)),11)-3)&amp;IF(INDEX(Configuración!$C$10:$C$38,SMALL(IF(Control!$B$4:$B$32="Sí",ROW(Control!$B$4:$B$32)),11)-3)="Sí"," (solo para Enseñanzas Profesionales)",""),"")</f>
        <v>FLAUTA</v>
      </c>
      <c r="C22" s="56"/>
      <c r="D22" s="56"/>
      <c r="E22" s="56"/>
      <c r="F22" s="56"/>
      <c r="G22" s="56"/>
      <c r="H22" s="56"/>
      <c r="I22" s="56"/>
      <c r="J22" s="56"/>
      <c r="K22" s="56"/>
      <c r="L22" s="56"/>
    </row>
    <row r="23" spans="1:12" ht="22" customHeight="1" x14ac:dyDescent="0.3">
      <c r="A23" s="33" cm="1">
        <f t="array" ref="A23">IFERROR(INDEX(Control!$C$4:$C$32,SMALL(IF(Control!$B$4:$B$32="Sí",ROW(Control!$B$4:$B$32)),12)-3)-INDEX(Control!$D$4:$D$32,SMALL(IF(Control!$B$4:$B$32="Sí",ROW(Control!$B$4:$B$32)),12)-3)+INDEX(Control!$E$4:$E$32,SMALL(IF(Control!$B$4:$B$32="Sí",ROW(Control!$B$4:$B$32)),12)-3)-SUM(INDEX(Control!$F$4:Q$32,SMALL(IF(Control!$B$4:$B$32="Sí",ROW(Control!$B$4:$B$32)),12)-3,0)),"")</f>
        <v>0</v>
      </c>
      <c r="B23" s="57" t="str" cm="1">
        <f t="array" ref="B23">IFERROR(INDEX(Control!$A$4:$A$32,SMALL(IF(Control!$B$4:$B$32="Sí",ROW(Control!$B$4:$B$32)),12)-3)&amp;IF(INDEX(Configuración!$C$10:$C$38,SMALL(IF(Control!$B$4:$B$32="Sí",ROW(Control!$B$4:$B$32)),12)-3)="Sí"," (solo para Enseñanzas Profesionales)",""),"")</f>
        <v>FLAUTA DE PICO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</row>
    <row r="24" spans="1:12" ht="22" customHeight="1" x14ac:dyDescent="0.3">
      <c r="A24" s="32" cm="1">
        <f t="array" ref="A24">IFERROR(INDEX(Control!$C$4:$C$32,SMALL(IF(Control!$B$4:$B$32="Sí",ROW(Control!$B$4:$B$32)),13)-3)-INDEX(Control!$D$4:$D$32,SMALL(IF(Control!$B$4:$B$32="Sí",ROW(Control!$B$4:$B$32)),13)-3)+INDEX(Control!$E$4:$E$32,SMALL(IF(Control!$B$4:$B$32="Sí",ROW(Control!$B$4:$B$32)),13)-3)-SUM(INDEX(Control!$F$4:Q$32,SMALL(IF(Control!$B$4:$B$32="Sí",ROW(Control!$B$4:$B$32)),13)-3,0)),"")</f>
        <v>0</v>
      </c>
      <c r="B24" s="55" t="str" cm="1">
        <f t="array" ref="B24">IFERROR(INDEX(Control!$A$4:$A$32,SMALL(IF(Control!$B$4:$B$32="Sí",ROW(Control!$B$4:$B$32)),13)-3)&amp;IF(INDEX(Configuración!$C$10:$C$38,SMALL(IF(Control!$B$4:$B$32="Sí",ROW(Control!$B$4:$B$32)),13)-3)="Sí"," (solo para Enseñanzas Profesionales)",""),"")</f>
        <v>GUITARRA</v>
      </c>
      <c r="C24" s="56"/>
      <c r="D24" s="56"/>
      <c r="E24" s="56"/>
      <c r="F24" s="56"/>
      <c r="G24" s="56"/>
      <c r="H24" s="56"/>
      <c r="I24" s="56"/>
      <c r="J24" s="56"/>
      <c r="K24" s="56"/>
      <c r="L24" s="56"/>
    </row>
    <row r="25" spans="1:12" ht="22" customHeight="1" x14ac:dyDescent="0.3">
      <c r="A25" s="33" cm="1">
        <f t="array" ref="A25">IFERROR(INDEX(Control!$C$4:$C$32,SMALL(IF(Control!$B$4:$B$32="Sí",ROW(Control!$B$4:$B$32)),14)-3)-INDEX(Control!$D$4:$D$32,SMALL(IF(Control!$B$4:$B$32="Sí",ROW(Control!$B$4:$B$32)),14)-3)+INDEX(Control!$E$4:$E$32,SMALL(IF(Control!$B$4:$B$32="Sí",ROW(Control!$B$4:$B$32)),14)-3)-SUM(INDEX(Control!$F$4:Q$32,SMALL(IF(Control!$B$4:$B$32="Sí",ROW(Control!$B$4:$B$32)),14)-3,0)),"")</f>
        <v>0</v>
      </c>
      <c r="B25" s="57" t="str" cm="1">
        <f t="array" ref="B25">IFERROR(INDEX(Control!$A$4:$A$32,SMALL(IF(Control!$B$4:$B$32="Sí",ROW(Control!$B$4:$B$32)),14)-3)&amp;IF(INDEX(Configuración!$C$10:$C$38,SMALL(IF(Control!$B$4:$B$32="Sí",ROW(Control!$B$4:$B$32)),14)-3)="Sí"," (solo para Enseñanzas Profesionales)",""),"")</f>
        <v>GUITARRA ELÉCTRICA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</row>
    <row r="26" spans="1:12" ht="22" customHeight="1" x14ac:dyDescent="0.3">
      <c r="A26" s="32" cm="1">
        <f t="array" ref="A26">IFERROR(INDEX(Control!$C$4:$C$32,SMALL(IF(Control!$B$4:$B$32="Sí",ROW(Control!$B$4:$B$32)),15)-3)-INDEX(Control!$D$4:$D$32,SMALL(IF(Control!$B$4:$B$32="Sí",ROW(Control!$B$4:$B$32)),15)-3)+INDEX(Control!$E$4:$E$32,SMALL(IF(Control!$B$4:$B$32="Sí",ROW(Control!$B$4:$B$32)),15)-3)-SUM(INDEX(Control!$F$4:Q$32,SMALL(IF(Control!$B$4:$B$32="Sí",ROW(Control!$B$4:$B$32)),15)-3,0)),"")</f>
        <v>0</v>
      </c>
      <c r="B26" s="55" t="str" cm="1">
        <f t="array" ref="B26">IFERROR(INDEX(Control!$A$4:$A$32,SMALL(IF(Control!$B$4:$B$32="Sí",ROW(Control!$B$4:$B$32)),15)-3)&amp;IF(INDEX(Configuración!$C$10:$C$38,SMALL(IF(Control!$B$4:$B$32="Sí",ROW(Control!$B$4:$B$32)),15)-3)="Sí"," (solo para Enseñanzas Profesionales)",""),"")</f>
        <v>INSTRUMENTOS DE CUERDA PULSADA DEL RENACIMIENTO Y BARROCO</v>
      </c>
      <c r="C26" s="56"/>
      <c r="D26" s="56"/>
      <c r="E26" s="56"/>
      <c r="F26" s="56"/>
      <c r="G26" s="56"/>
      <c r="H26" s="56"/>
      <c r="I26" s="56"/>
      <c r="J26" s="56"/>
      <c r="K26" s="56"/>
      <c r="L26" s="56"/>
    </row>
    <row r="27" spans="1:12" ht="22" customHeight="1" x14ac:dyDescent="0.3">
      <c r="A27" s="33" cm="1">
        <f t="array" ref="A27">IFERROR(INDEX(Control!$C$4:$C$32,SMALL(IF(Control!$B$4:$B$32="Sí",ROW(Control!$B$4:$B$32)),16)-3)-INDEX(Control!$D$4:$D$32,SMALL(IF(Control!$B$4:$B$32="Sí",ROW(Control!$B$4:$B$32)),16)-3)+INDEX(Control!$E$4:$E$32,SMALL(IF(Control!$B$4:$B$32="Sí",ROW(Control!$B$4:$B$32)),16)-3)-SUM(INDEX(Control!$F$4:Q$32,SMALL(IF(Control!$B$4:$B$32="Sí",ROW(Control!$B$4:$B$32)),16)-3,0)),"")</f>
        <v>0</v>
      </c>
      <c r="B27" s="57" t="str" cm="1">
        <f t="array" ref="B27">IFERROR(INDEX(Control!$A$4:$A$32,SMALL(IF(Control!$B$4:$B$32="Sí",ROW(Control!$B$4:$B$32)),16)-3)&amp;IF(INDEX(Configuración!$C$10:$C$38,SMALL(IF(Control!$B$4:$B$32="Sí",ROW(Control!$B$4:$B$32)),16)-3)="Sí"," (solo para Enseñanzas Profesionales)",""),"")</f>
        <v>INSTRUMENTOS DE PLECTRO</v>
      </c>
      <c r="C27" s="58"/>
      <c r="D27" s="58"/>
      <c r="E27" s="58"/>
      <c r="F27" s="58"/>
      <c r="G27" s="58"/>
      <c r="H27" s="58"/>
      <c r="I27" s="58"/>
      <c r="J27" s="58"/>
      <c r="K27" s="58"/>
      <c r="L27" s="58"/>
    </row>
    <row r="28" spans="1:12" ht="22" customHeight="1" x14ac:dyDescent="0.3">
      <c r="A28" s="32" cm="1">
        <f t="array" ref="A28">IFERROR(INDEX(Control!$C$4:$C$32,SMALL(IF(Control!$B$4:$B$32="Sí",ROW(Control!$B$4:$B$32)),17)-3)-INDEX(Control!$D$4:$D$32,SMALL(IF(Control!$B$4:$B$32="Sí",ROW(Control!$B$4:$B$32)),17)-3)+INDEX(Control!$E$4:$E$32,SMALL(IF(Control!$B$4:$B$32="Sí",ROW(Control!$B$4:$B$32)),17)-3)-SUM(INDEX(Control!$F$4:Q$32,SMALL(IF(Control!$B$4:$B$32="Sí",ROW(Control!$B$4:$B$32)),17)-3,0)),"")</f>
        <v>0</v>
      </c>
      <c r="B28" s="55" t="str" cm="1">
        <f t="array" ref="B28">IFERROR(INDEX(Control!$A$4:$A$32,SMALL(IF(Control!$B$4:$B$32="Sí",ROW(Control!$B$4:$B$32)),17)-3)&amp;IF(INDEX(Configuración!$C$10:$C$38,SMALL(IF(Control!$B$4:$B$32="Sí",ROW(Control!$B$4:$B$32)),17)-3)="Sí"," (solo para Enseñanzas Profesionales)",""),"")</f>
        <v>OBOE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</row>
    <row r="29" spans="1:12" ht="22" customHeight="1" x14ac:dyDescent="0.3">
      <c r="A29" s="33" cm="1">
        <f t="array" ref="A29">IFERROR(INDEX(Control!$C$4:$C$32,SMALL(IF(Control!$B$4:$B$32="Sí",ROW(Control!$B$4:$B$32)),18)-3)-INDEX(Control!$D$4:$D$32,SMALL(IF(Control!$B$4:$B$32="Sí",ROW(Control!$B$4:$B$32)),18)-3)+INDEX(Control!$E$4:$E$32,SMALL(IF(Control!$B$4:$B$32="Sí",ROW(Control!$B$4:$B$32)),18)-3)-SUM(INDEX(Control!$F$4:Q$32,SMALL(IF(Control!$B$4:$B$32="Sí",ROW(Control!$B$4:$B$32)),18)-3,0)),"")</f>
        <v>0</v>
      </c>
      <c r="B29" s="57" t="str" cm="1">
        <f t="array" ref="B29">IFERROR(INDEX(Control!$A$4:$A$32,SMALL(IF(Control!$B$4:$B$32="Sí",ROW(Control!$B$4:$B$32)),18)-3)&amp;IF(INDEX(Configuración!$C$10:$C$38,SMALL(IF(Control!$B$4:$B$32="Sí",ROW(Control!$B$4:$B$32)),18)-3)="Sí"," (solo para Enseñanzas Profesionales)",""),"")</f>
        <v>ÓRGANO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</row>
    <row r="30" spans="1:12" ht="22" customHeight="1" x14ac:dyDescent="0.3">
      <c r="A30" s="32" cm="1">
        <f t="array" ref="A30">IFERROR(INDEX(Control!$C$4:$C$32,SMALL(IF(Control!$B$4:$B$32="Sí",ROW(Control!$B$4:$B$32)),19)-3)-INDEX(Control!$D$4:$D$32,SMALL(IF(Control!$B$4:$B$32="Sí",ROW(Control!$B$4:$B$32)),19)-3)+INDEX(Control!$E$4:$E$32,SMALL(IF(Control!$B$4:$B$32="Sí",ROW(Control!$B$4:$B$32)),19)-3)-SUM(INDEX(Control!$F$4:Q$32,SMALL(IF(Control!$B$4:$B$32="Sí",ROW(Control!$B$4:$B$32)),19)-3,0)),"")</f>
        <v>0</v>
      </c>
      <c r="B30" s="55" t="str" cm="1">
        <f t="array" ref="B30">IFERROR(INDEX(Control!$A$4:$A$32,SMALL(IF(Control!$B$4:$B$32="Sí",ROW(Control!$B$4:$B$32)),19)-3)&amp;IF(INDEX(Configuración!$C$10:$C$38,SMALL(IF(Control!$B$4:$B$32="Sí",ROW(Control!$B$4:$B$32)),19)-3)="Sí"," (solo para Enseñanzas Profesionales)",""),"")</f>
        <v>PERCUSIÓN</v>
      </c>
      <c r="C30" s="56"/>
      <c r="D30" s="56"/>
      <c r="E30" s="56"/>
      <c r="F30" s="56"/>
      <c r="G30" s="56"/>
      <c r="H30" s="56"/>
      <c r="I30" s="56"/>
      <c r="J30" s="56"/>
      <c r="K30" s="56"/>
      <c r="L30" s="56"/>
    </row>
    <row r="31" spans="1:12" ht="22" customHeight="1" x14ac:dyDescent="0.3">
      <c r="A31" s="33" cm="1">
        <f t="array" ref="A31">IFERROR(INDEX(Control!$C$4:$C$32,SMALL(IF(Control!$B$4:$B$32="Sí",ROW(Control!$B$4:$B$32)),20)-3)-INDEX(Control!$D$4:$D$32,SMALL(IF(Control!$B$4:$B$32="Sí",ROW(Control!$B$4:$B$32)),20)-3)+INDEX(Control!$E$4:$E$32,SMALL(IF(Control!$B$4:$B$32="Sí",ROW(Control!$B$4:$B$32)),20)-3)-SUM(INDEX(Control!$F$4:Q$32,SMALL(IF(Control!$B$4:$B$32="Sí",ROW(Control!$B$4:$B$32)),20)-3,0)),"")</f>
        <v>0</v>
      </c>
      <c r="B31" s="57" t="str" cm="1">
        <f t="array" ref="B31">IFERROR(INDEX(Control!$A$4:$A$32,SMALL(IF(Control!$B$4:$B$32="Sí",ROW(Control!$B$4:$B$32)),20)-3)&amp;IF(INDEX(Configuración!$C$10:$C$38,SMALL(IF(Control!$B$4:$B$32="Sí",ROW(Control!$B$4:$B$32)),20)-3)="Sí"," (solo para Enseñanzas Profesionales)",""),"")</f>
        <v>PIANO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</row>
    <row r="32" spans="1:12" ht="22" customHeight="1" x14ac:dyDescent="0.3">
      <c r="A32" s="32" cm="1">
        <f t="array" ref="A32">IFERROR(INDEX(Control!$C$4:$C$32,SMALL(IF(Control!$B$4:$B$32="Sí",ROW(Control!$B$4:$B$32)),21)-3)-INDEX(Control!$D$4:$D$32,SMALL(IF(Control!$B$4:$B$32="Sí",ROW(Control!$B$4:$B$32)),21)-3)+INDEX(Control!$E$4:$E$32,SMALL(IF(Control!$B$4:$B$32="Sí",ROW(Control!$B$4:$B$32)),21)-3)-SUM(INDEX(Control!$F$4:Q$32,SMALL(IF(Control!$B$4:$B$32="Sí",ROW(Control!$B$4:$B$32)),21)-3,0)),"")</f>
        <v>0</v>
      </c>
      <c r="B32" s="55" t="str" cm="1">
        <f t="array" ref="B32">IFERROR(INDEX(Control!$A$4:$A$32,SMALL(IF(Control!$B$4:$B$32="Sí",ROW(Control!$B$4:$B$32)),21)-3)&amp;IF(INDEX(Configuración!$C$10:$C$38,SMALL(IF(Control!$B$4:$B$32="Sí",ROW(Control!$B$4:$B$32)),21)-3)="Sí"," (solo para Enseñanzas Profesionales)",""),"")</f>
        <v>SAXOFÓN</v>
      </c>
      <c r="C32" s="56"/>
      <c r="D32" s="56"/>
      <c r="E32" s="56"/>
      <c r="F32" s="56"/>
      <c r="G32" s="56"/>
      <c r="H32" s="56"/>
      <c r="I32" s="56"/>
      <c r="J32" s="56"/>
      <c r="K32" s="56"/>
      <c r="L32" s="56"/>
    </row>
    <row r="33" spans="1:12" ht="22" customHeight="1" x14ac:dyDescent="0.3">
      <c r="A33" s="33" cm="1">
        <f t="array" ref="A33">IFERROR(INDEX(Control!$C$4:$C$32,SMALL(IF(Control!$B$4:$B$32="Sí",ROW(Control!$B$4:$B$32)),22)-3)-INDEX(Control!$D$4:$D$32,SMALL(IF(Control!$B$4:$B$32="Sí",ROW(Control!$B$4:$B$32)),22)-3)+INDEX(Control!$E$4:$E$32,SMALL(IF(Control!$B$4:$B$32="Sí",ROW(Control!$B$4:$B$32)),22)-3)-SUM(INDEX(Control!$F$4:Q$32,SMALL(IF(Control!$B$4:$B$32="Sí",ROW(Control!$B$4:$B$32)),22)-3,0)),"")</f>
        <v>0</v>
      </c>
      <c r="B33" s="57" t="str" cm="1">
        <f t="array" ref="B33">IFERROR(INDEX(Control!$A$4:$A$32,SMALL(IF(Control!$B$4:$B$32="Sí",ROW(Control!$B$4:$B$32)),22)-3)&amp;IF(INDEX(Configuración!$C$10:$C$38,SMALL(IF(Control!$B$4:$B$32="Sí",ROW(Control!$B$4:$B$32)),22)-3)="Sí"," (solo para Enseñanzas Profesionales)",""),"")</f>
        <v>TROMBÓN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</row>
    <row r="34" spans="1:12" ht="22" customHeight="1" x14ac:dyDescent="0.3">
      <c r="A34" s="32" cm="1">
        <f t="array" ref="A34">IFERROR(INDEX(Control!$C$4:$C$32,SMALL(IF(Control!$B$4:$B$32="Sí",ROW(Control!$B$4:$B$32)),23)-3)-INDEX(Control!$D$4:$D$32,SMALL(IF(Control!$B$4:$B$32="Sí",ROW(Control!$B$4:$B$32)),23)-3)+INDEX(Control!$E$4:$E$32,SMALL(IF(Control!$B$4:$B$32="Sí",ROW(Control!$B$4:$B$32)),23)-3)-SUM(INDEX(Control!$F$4:Q$32,SMALL(IF(Control!$B$4:$B$32="Sí",ROW(Control!$B$4:$B$32)),23)-3,0)),"")</f>
        <v>0</v>
      </c>
      <c r="B34" s="55" t="str" cm="1">
        <f t="array" ref="B34">IFERROR(INDEX(Control!$A$4:$A$32,SMALL(IF(Control!$B$4:$B$32="Sí",ROW(Control!$B$4:$B$32)),23)-3)&amp;IF(INDEX(Configuración!$C$10:$C$38,SMALL(IF(Control!$B$4:$B$32="Sí",ROW(Control!$B$4:$B$32)),23)-3)="Sí"," (solo para Enseñanzas Profesionales)",""),"")</f>
        <v>TROMPA</v>
      </c>
      <c r="C34" s="56"/>
      <c r="D34" s="56"/>
      <c r="E34" s="56"/>
      <c r="F34" s="56"/>
      <c r="G34" s="56"/>
      <c r="H34" s="56"/>
      <c r="I34" s="56"/>
      <c r="J34" s="56"/>
      <c r="K34" s="56"/>
      <c r="L34" s="56"/>
    </row>
    <row r="35" spans="1:12" ht="22" customHeight="1" x14ac:dyDescent="0.3">
      <c r="A35" s="33" cm="1">
        <f t="array" ref="A35">IFERROR(INDEX(Control!$C$4:$C$32,SMALL(IF(Control!$B$4:$B$32="Sí",ROW(Control!$B$4:$B$32)),24)-3)-INDEX(Control!$D$4:$D$32,SMALL(IF(Control!$B$4:$B$32="Sí",ROW(Control!$B$4:$B$32)),24)-3)+INDEX(Control!$E$4:$E$32,SMALL(IF(Control!$B$4:$B$32="Sí",ROW(Control!$B$4:$B$32)),24)-3)-SUM(INDEX(Control!$F$4:Q$32,SMALL(IF(Control!$B$4:$B$32="Sí",ROW(Control!$B$4:$B$32)),24)-3,0)),"")</f>
        <v>0</v>
      </c>
      <c r="B35" s="57" t="str" cm="1">
        <f t="array" ref="B35">IFERROR(INDEX(Control!$A$4:$A$32,SMALL(IF(Control!$B$4:$B$32="Sí",ROW(Control!$B$4:$B$32)),24)-3)&amp;IF(INDEX(Configuración!$C$10:$C$38,SMALL(IF(Control!$B$4:$B$32="Sí",ROW(Control!$B$4:$B$32)),24)-3)="Sí"," (solo para Enseñanzas Profesionales)",""),"")</f>
        <v>TROMPETA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</row>
    <row r="36" spans="1:12" ht="22" customHeight="1" x14ac:dyDescent="0.3">
      <c r="A36" s="32" cm="1">
        <f t="array" ref="A36">IFERROR(INDEX(Control!$C$4:$C$32,SMALL(IF(Control!$B$4:$B$32="Sí",ROW(Control!$B$4:$B$32)),25)-3)-INDEX(Control!$D$4:$D$32,SMALL(IF(Control!$B$4:$B$32="Sí",ROW(Control!$B$4:$B$32)),25)-3)+INDEX(Control!$E$4:$E$32,SMALL(IF(Control!$B$4:$B$32="Sí",ROW(Control!$B$4:$B$32)),25)-3)-SUM(INDEX(Control!$F$4:Q$32,SMALL(IF(Control!$B$4:$B$32="Sí",ROW(Control!$B$4:$B$32)),25)-3,0)),"")</f>
        <v>0</v>
      </c>
      <c r="B36" s="55" t="str" cm="1">
        <f t="array" ref="B36">IFERROR(INDEX(Control!$A$4:$A$32,SMALL(IF(Control!$B$4:$B$32="Sí",ROW(Control!$B$4:$B$32)),25)-3)&amp;IF(INDEX(Configuración!$C$10:$C$38,SMALL(IF(Control!$B$4:$B$32="Sí",ROW(Control!$B$4:$B$32)),25)-3)="Sí"," (solo para Enseñanzas Profesionales)",""),"")</f>
        <v>TUBA</v>
      </c>
      <c r="C36" s="56"/>
      <c r="D36" s="56"/>
      <c r="E36" s="56"/>
      <c r="F36" s="56"/>
      <c r="G36" s="56"/>
      <c r="H36" s="56"/>
      <c r="I36" s="56"/>
      <c r="J36" s="56"/>
      <c r="K36" s="56"/>
      <c r="L36" s="56"/>
    </row>
    <row r="37" spans="1:12" ht="22" customHeight="1" x14ac:dyDescent="0.3">
      <c r="A37" s="33" cm="1">
        <f t="array" ref="A37">IFERROR(INDEX(Control!$C$4:$C$32,SMALL(IF(Control!$B$4:$B$32="Sí",ROW(Control!$B$4:$B$32)),26)-3)-INDEX(Control!$D$4:$D$32,SMALL(IF(Control!$B$4:$B$32="Sí",ROW(Control!$B$4:$B$32)),26)-3)+INDEX(Control!$E$4:$E$32,SMALL(IF(Control!$B$4:$B$32="Sí",ROW(Control!$B$4:$B$32)),26)-3)-SUM(INDEX(Control!$F$4:Q$32,SMALL(IF(Control!$B$4:$B$32="Sí",ROW(Control!$B$4:$B$32)),26)-3,0)),"")</f>
        <v>0</v>
      </c>
      <c r="B37" s="57" t="str" cm="1">
        <f t="array" ref="B37">IFERROR(INDEX(Control!$A$4:$A$32,SMALL(IF(Control!$B$4:$B$32="Sí",ROW(Control!$B$4:$B$32)),26)-3)&amp;IF(INDEX(Configuración!$C$10:$C$38,SMALL(IF(Control!$B$4:$B$32="Sí",ROW(Control!$B$4:$B$32)),26)-3)="Sí"," (solo para Enseñanzas Profesionales)",""),"")</f>
        <v>VIOLA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</row>
    <row r="38" spans="1:12" ht="22" customHeight="1" x14ac:dyDescent="0.3">
      <c r="A38" s="32" cm="1">
        <f t="array" ref="A38">IFERROR(INDEX(Control!$C$4:$C$32,SMALL(IF(Control!$B$4:$B$32="Sí",ROW(Control!$B$4:$B$32)),27)-3)-INDEX(Control!$D$4:$D$32,SMALL(IF(Control!$B$4:$B$32="Sí",ROW(Control!$B$4:$B$32)),27)-3)+INDEX(Control!$E$4:$E$32,SMALL(IF(Control!$B$4:$B$32="Sí",ROW(Control!$B$4:$B$32)),27)-3)-SUM(INDEX(Control!$F$4:Q$32,SMALL(IF(Control!$B$4:$B$32="Sí",ROW(Control!$B$4:$B$32)),27)-3,0)),"")</f>
        <v>0</v>
      </c>
      <c r="B38" s="55" t="str" cm="1">
        <f t="array" ref="B38">IFERROR(INDEX(Control!$A$4:$A$32,SMALL(IF(Control!$B$4:$B$32="Sí",ROW(Control!$B$4:$B$32)),27)-3)&amp;IF(INDEX(Configuración!$C$10:$C$38,SMALL(IF(Control!$B$4:$B$32="Sí",ROW(Control!$B$4:$B$32)),27)-3)="Sí"," (solo para Enseñanzas Profesionales)",""),"")</f>
        <v>VIOLA DA GAMBA</v>
      </c>
      <c r="C38" s="56"/>
      <c r="D38" s="56"/>
      <c r="E38" s="56"/>
      <c r="F38" s="56"/>
      <c r="G38" s="56"/>
      <c r="H38" s="56"/>
      <c r="I38" s="56"/>
      <c r="J38" s="56"/>
      <c r="K38" s="56"/>
      <c r="L38" s="56"/>
    </row>
    <row r="39" spans="1:12" ht="22" customHeight="1" x14ac:dyDescent="0.3">
      <c r="A39" s="33" cm="1">
        <f t="array" ref="A39">IFERROR(INDEX(Control!$C$4:$C$32,SMALL(IF(Control!$B$4:$B$32="Sí",ROW(Control!$B$4:$B$32)),28)-3)-INDEX(Control!$D$4:$D$32,SMALL(IF(Control!$B$4:$B$32="Sí",ROW(Control!$B$4:$B$32)),28)-3)+INDEX(Control!$E$4:$E$32,SMALL(IF(Control!$B$4:$B$32="Sí",ROW(Control!$B$4:$B$32)),28)-3)-SUM(INDEX(Control!$F$4:Q$32,SMALL(IF(Control!$B$4:$B$32="Sí",ROW(Control!$B$4:$B$32)),28)-3,0)),"")</f>
        <v>0</v>
      </c>
      <c r="B39" s="57" t="str" cm="1">
        <f t="array" ref="B39">IFERROR(INDEX(Control!$A$4:$A$32,SMALL(IF(Control!$B$4:$B$32="Sí",ROW(Control!$B$4:$B$32)),28)-3)&amp;IF(INDEX(Configuración!$C$10:$C$38,SMALL(IF(Control!$B$4:$B$32="Sí",ROW(Control!$B$4:$B$32)),28)-3)="Sí"," (solo para Enseñanzas Profesionales)",""),"")</f>
        <v>VIOLÍN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</row>
    <row r="40" spans="1:12" ht="22" customHeight="1" x14ac:dyDescent="0.3">
      <c r="A40" s="32" cm="1">
        <f t="array" ref="A40">IFERROR(INDEX(Control!$C$4:$C$32,SMALL(IF(Control!$B$4:$B$32="Sí",ROW(Control!$B$4:$B$32)),29)-3)-INDEX(Control!$D$4:$D$32,SMALL(IF(Control!$B$4:$B$32="Sí",ROW(Control!$B$4:$B$32)),29)-3)+INDEX(Control!$E$4:$E$32,SMALL(IF(Control!$B$4:$B$32="Sí",ROW(Control!$B$4:$B$32)),29)-3)-SUM(INDEX(Control!$F$4:Q$32,SMALL(IF(Control!$B$4:$B$32="Sí",ROW(Control!$B$4:$B$32)),29)-3,0)),"")</f>
        <v>0</v>
      </c>
      <c r="B40" s="55" t="str" cm="1">
        <f t="array" ref="B40">IFERROR(INDEX(Control!$A$4:$A$32,SMALL(IF(Control!$B$4:$B$32="Sí",ROW(Control!$B$4:$B$32)),29)-3)&amp;IF(INDEX(Configuración!$C$10:$C$38,SMALL(IF(Control!$B$4:$B$32="Sí",ROW(Control!$B$4:$B$32)),29)-3)="Sí"," (solo para Enseñanzas Profesionales)",""),"")</f>
        <v>VIOLONCHELO</v>
      </c>
      <c r="C40" s="56"/>
      <c r="D40" s="56"/>
      <c r="E40" s="56"/>
      <c r="F40" s="56"/>
      <c r="G40" s="56"/>
      <c r="H40" s="56"/>
      <c r="I40" s="56"/>
      <c r="J40" s="56"/>
      <c r="K40" s="56"/>
      <c r="L40" s="56"/>
    </row>
    <row r="41" spans="1:12" ht="22" customHeight="1" thickBot="1" x14ac:dyDescent="0.35">
      <c r="A41" s="43" t="str" cm="1">
        <f t="array" ref="A41">IFERROR(INDEX(Control!$C$4:$C$32,SMALL(IF(Control!$B$4:$B$32="Sí",ROW(Control!$B$4:$B$32)),30)-3)-INDEX(Control!$D$4:$D$32,SMALL(IF(Control!$B$4:$B$32="Sí",ROW(Control!$B$4:$B$32)),30)-3)+INDEX(Control!$E$4:$E$32,SMALL(IF(Control!$B$4:$B$32="Sí",ROW(Control!$B$4:$B$32)),30)-3)-SUM(INDEX(Control!$F$4:Q$32,SMALL(IF(Control!$B$4:$B$32="Sí",ROW(Control!$B$4:$B$32)),30)-3,0)),"")</f>
        <v/>
      </c>
      <c r="B41" s="70" t="str" cm="1">
        <f t="array" ref="B41">IFERROR(INDEX(Control!$A$4:$A$32,SMALL(IF(Control!$B$4:$B$32="Sí",ROW(Control!$B$4:$B$32)),30)-3)&amp;IF(INDEX(Configuración!$C$10:$C$38,SMALL(IF(Control!$B$4:$B$32="Sí",ROW(Control!$B$4:$B$32)),30)-3)="Sí"," (solo para Enseñanzas Profesionales)",""),"")</f>
        <v/>
      </c>
      <c r="C41" s="71"/>
      <c r="D41" s="71"/>
      <c r="E41" s="71"/>
      <c r="F41" s="71"/>
      <c r="G41" s="71"/>
      <c r="H41" s="71"/>
      <c r="I41" s="71"/>
      <c r="J41" s="71"/>
      <c r="K41" s="71"/>
      <c r="L41" s="71"/>
    </row>
    <row r="42" spans="1:12" ht="30" customHeight="1" thickTop="1" x14ac:dyDescent="0.3">
      <c r="A42" s="44">
        <f>SUM(A12:A41)</f>
        <v>0</v>
      </c>
      <c r="B42" s="54" t="s">
        <v>188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</row>
    <row r="43" spans="1:12" ht="20" customHeight="1" x14ac:dyDescent="0.2">
      <c r="A43" s="68" t="s">
        <v>113</v>
      </c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</row>
    <row r="44" spans="1:12" ht="14" customHeight="1" x14ac:dyDescent="0.2">
      <c r="A44" s="29" t="s">
        <v>67</v>
      </c>
      <c r="B44" s="65" t="s">
        <v>41</v>
      </c>
      <c r="C44" s="65"/>
      <c r="D44" s="65"/>
      <c r="E44" s="65"/>
      <c r="F44" s="65"/>
      <c r="G44" s="28" t="s">
        <v>79</v>
      </c>
      <c r="H44" s="66" t="s">
        <v>52</v>
      </c>
      <c r="I44" s="65"/>
      <c r="J44" s="65"/>
      <c r="K44" s="65"/>
      <c r="L44" s="65"/>
    </row>
    <row r="45" spans="1:12" ht="14" customHeight="1" x14ac:dyDescent="0.2">
      <c r="A45" s="29" t="s">
        <v>68</v>
      </c>
      <c r="B45" s="65" t="s">
        <v>42</v>
      </c>
      <c r="C45" s="65"/>
      <c r="D45" s="65"/>
      <c r="E45" s="65"/>
      <c r="F45" s="65"/>
      <c r="G45" s="29" t="s">
        <v>80</v>
      </c>
      <c r="H45" s="65" t="s">
        <v>53</v>
      </c>
      <c r="I45" s="65"/>
      <c r="J45" s="65"/>
      <c r="K45" s="65"/>
      <c r="L45" s="65"/>
    </row>
    <row r="46" spans="1:12" ht="14" customHeight="1" x14ac:dyDescent="0.2">
      <c r="A46" s="29" t="s">
        <v>69</v>
      </c>
      <c r="B46" s="65" t="s">
        <v>43</v>
      </c>
      <c r="C46" s="65"/>
      <c r="D46" s="65"/>
      <c r="E46" s="65"/>
      <c r="F46" s="65"/>
      <c r="G46" s="29" t="s">
        <v>81</v>
      </c>
      <c r="H46" s="65" t="s">
        <v>54</v>
      </c>
      <c r="I46" s="65"/>
      <c r="J46" s="65"/>
      <c r="K46" s="65"/>
      <c r="L46" s="65"/>
    </row>
    <row r="47" spans="1:12" ht="14" customHeight="1" x14ac:dyDescent="0.2">
      <c r="A47" s="29" t="s">
        <v>70</v>
      </c>
      <c r="B47" s="65" t="s">
        <v>44</v>
      </c>
      <c r="C47" s="65"/>
      <c r="D47" s="65"/>
      <c r="E47" s="65"/>
      <c r="F47" s="65"/>
      <c r="G47" s="29" t="s">
        <v>82</v>
      </c>
      <c r="H47" s="65" t="s">
        <v>55</v>
      </c>
      <c r="I47" s="65"/>
      <c r="J47" s="65"/>
      <c r="K47" s="65"/>
      <c r="L47" s="65"/>
    </row>
    <row r="48" spans="1:12" ht="14" customHeight="1" x14ac:dyDescent="0.2">
      <c r="A48" s="29" t="s">
        <v>71</v>
      </c>
      <c r="B48" s="65" t="s">
        <v>45</v>
      </c>
      <c r="C48" s="65"/>
      <c r="D48" s="65"/>
      <c r="E48" s="65"/>
      <c r="F48" s="65"/>
      <c r="G48" s="29" t="s">
        <v>83</v>
      </c>
      <c r="H48" s="65" t="s">
        <v>56</v>
      </c>
      <c r="I48" s="65"/>
      <c r="J48" s="65"/>
      <c r="K48" s="65"/>
      <c r="L48" s="65"/>
    </row>
    <row r="49" spans="1:12" ht="14" customHeight="1" x14ac:dyDescent="0.2">
      <c r="A49" s="29" t="s">
        <v>72</v>
      </c>
      <c r="B49" s="65" t="s">
        <v>195</v>
      </c>
      <c r="C49" s="65"/>
      <c r="D49" s="65"/>
      <c r="E49" s="65"/>
      <c r="F49" s="65"/>
      <c r="G49" s="29" t="s">
        <v>84</v>
      </c>
      <c r="H49" s="65" t="s">
        <v>57</v>
      </c>
      <c r="I49" s="65"/>
      <c r="J49" s="65"/>
      <c r="K49" s="65"/>
      <c r="L49" s="65"/>
    </row>
    <row r="50" spans="1:12" ht="14" customHeight="1" x14ac:dyDescent="0.2">
      <c r="A50" s="29" t="s">
        <v>73</v>
      </c>
      <c r="B50" s="65" t="s">
        <v>46</v>
      </c>
      <c r="C50" s="65"/>
      <c r="D50" s="65"/>
      <c r="E50" s="65"/>
      <c r="F50" s="65"/>
      <c r="G50" s="29" t="s">
        <v>85</v>
      </c>
      <c r="H50" s="65" t="s">
        <v>58</v>
      </c>
      <c r="I50" s="65"/>
      <c r="J50" s="65"/>
      <c r="K50" s="65"/>
      <c r="L50" s="65"/>
    </row>
    <row r="51" spans="1:12" ht="14" customHeight="1" x14ac:dyDescent="0.2">
      <c r="A51" s="29" t="s">
        <v>74</v>
      </c>
      <c r="B51" s="65" t="s">
        <v>47</v>
      </c>
      <c r="C51" s="65"/>
      <c r="D51" s="65"/>
      <c r="E51" s="65"/>
      <c r="F51" s="65"/>
      <c r="G51" s="29" t="s">
        <v>86</v>
      </c>
      <c r="H51" s="65" t="s">
        <v>59</v>
      </c>
      <c r="I51" s="65"/>
      <c r="J51" s="65"/>
      <c r="K51" s="65"/>
      <c r="L51" s="65"/>
    </row>
    <row r="52" spans="1:12" ht="14" customHeight="1" x14ac:dyDescent="0.2">
      <c r="A52" s="29" t="s">
        <v>75</v>
      </c>
      <c r="B52" s="65" t="s">
        <v>48</v>
      </c>
      <c r="C52" s="65"/>
      <c r="D52" s="65"/>
      <c r="E52" s="65"/>
      <c r="F52" s="65"/>
      <c r="G52" s="29" t="s">
        <v>87</v>
      </c>
      <c r="H52" s="65" t="s">
        <v>60</v>
      </c>
      <c r="I52" s="65"/>
      <c r="J52" s="65"/>
      <c r="K52" s="65"/>
      <c r="L52" s="65"/>
    </row>
    <row r="53" spans="1:12" ht="14" customHeight="1" x14ac:dyDescent="0.2">
      <c r="A53" s="29" t="s">
        <v>76</v>
      </c>
      <c r="B53" s="65" t="s">
        <v>49</v>
      </c>
      <c r="C53" s="65"/>
      <c r="D53" s="65"/>
      <c r="E53" s="65"/>
      <c r="F53" s="65"/>
      <c r="G53" s="29" t="s">
        <v>88</v>
      </c>
      <c r="H53" s="65" t="s">
        <v>61</v>
      </c>
      <c r="I53" s="65"/>
      <c r="J53" s="65"/>
      <c r="K53" s="65"/>
      <c r="L53" s="65"/>
    </row>
    <row r="54" spans="1:12" ht="14" customHeight="1" x14ac:dyDescent="0.2">
      <c r="A54" s="29" t="s">
        <v>77</v>
      </c>
      <c r="B54" s="65" t="s">
        <v>50</v>
      </c>
      <c r="C54" s="65"/>
      <c r="D54" s="65"/>
      <c r="E54" s="65"/>
      <c r="F54" s="65"/>
      <c r="G54" s="29" t="s">
        <v>89</v>
      </c>
      <c r="H54" s="65" t="s">
        <v>62</v>
      </c>
      <c r="I54" s="65"/>
      <c r="J54" s="65"/>
      <c r="K54" s="65"/>
      <c r="L54" s="65"/>
    </row>
    <row r="55" spans="1:12" ht="14" customHeight="1" x14ac:dyDescent="0.2">
      <c r="A55" s="29" t="s">
        <v>78</v>
      </c>
      <c r="B55" s="65" t="s">
        <v>51</v>
      </c>
      <c r="C55" s="65"/>
      <c r="D55" s="65"/>
      <c r="E55" s="65"/>
      <c r="F55" s="65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10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667BC5-3B6A-5A45-B898-8474AEA1CD44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9" t="s">
        <v>65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spans="1:12" ht="42" customHeight="1" x14ac:dyDescent="0.4">
      <c r="A2" s="60">
        <f>Configuración!B3</f>
        <v>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1:12" ht="24" customHeight="1" x14ac:dyDescent="0.25">
      <c r="A3" s="61" t="str">
        <f>"Curso académico: "&amp;Configuración!B4</f>
        <v xml:space="preserve">Curso académico: 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34" customHeight="1" x14ac:dyDescent="0.3">
      <c r="A4" s="62" t="s">
        <v>128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ht="6" customHeight="1" x14ac:dyDescent="0.2"/>
    <row r="6" spans="1:12" ht="22" customHeight="1" thickBot="1" x14ac:dyDescent="0.25">
      <c r="A6" s="63" t="s">
        <v>66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</row>
    <row r="7" spans="1:12" ht="22" customHeight="1" thickBot="1" x14ac:dyDescent="0.25">
      <c r="A7" s="21" t="s">
        <v>67</v>
      </c>
      <c r="B7" s="21" t="s">
        <v>68</v>
      </c>
      <c r="C7" s="21" t="s">
        <v>69</v>
      </c>
      <c r="D7" s="21" t="s">
        <v>70</v>
      </c>
      <c r="E7" s="21" t="s">
        <v>71</v>
      </c>
      <c r="F7" s="21" t="s">
        <v>72</v>
      </c>
      <c r="G7" s="21" t="s">
        <v>73</v>
      </c>
      <c r="H7" s="21" t="s">
        <v>74</v>
      </c>
      <c r="I7" s="21" t="s">
        <v>75</v>
      </c>
      <c r="J7" s="21" t="s">
        <v>76</v>
      </c>
      <c r="K7" s="21" t="s">
        <v>77</v>
      </c>
      <c r="L7" s="24" t="s">
        <v>78</v>
      </c>
    </row>
    <row r="8" spans="1:12" ht="22" customHeight="1" thickBot="1" x14ac:dyDescent="0.25">
      <c r="A8" s="22" t="s">
        <v>79</v>
      </c>
      <c r="B8" s="16" t="s">
        <v>80</v>
      </c>
      <c r="C8" s="17" t="s">
        <v>81</v>
      </c>
      <c r="D8" s="17" t="s">
        <v>82</v>
      </c>
      <c r="E8" s="17" t="s">
        <v>83</v>
      </c>
      <c r="F8" s="17" t="s">
        <v>84</v>
      </c>
      <c r="G8" s="17" t="s">
        <v>85</v>
      </c>
      <c r="H8" s="17" t="s">
        <v>86</v>
      </c>
      <c r="I8" s="17" t="s">
        <v>87</v>
      </c>
      <c r="J8" s="17" t="s">
        <v>88</v>
      </c>
      <c r="K8" s="17" t="s">
        <v>89</v>
      </c>
      <c r="L8" s="20"/>
    </row>
    <row r="9" spans="1:12" ht="20" customHeight="1" x14ac:dyDescent="0.2">
      <c r="A9" s="64" t="s">
        <v>102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</row>
    <row r="10" spans="1:12" ht="6" customHeight="1" x14ac:dyDescent="0.2"/>
    <row r="11" spans="1:12" ht="26" customHeight="1" x14ac:dyDescent="0.25">
      <c r="A11" s="31" t="s">
        <v>91</v>
      </c>
      <c r="B11" s="67" t="s">
        <v>4</v>
      </c>
      <c r="C11" s="67"/>
      <c r="D11" s="67"/>
      <c r="E11" s="67"/>
      <c r="F11" s="67"/>
      <c r="G11" s="67"/>
      <c r="H11" s="67"/>
      <c r="I11" s="67"/>
      <c r="J11" s="67"/>
      <c r="K11" s="67"/>
      <c r="L11" s="67"/>
    </row>
    <row r="12" spans="1:12" ht="22" customHeight="1" x14ac:dyDescent="0.3">
      <c r="A12" s="32" cm="1">
        <f t="array" ref="A12">IFERROR(INDEX(Control!$C$4:$C$32,SMALL(IF(Control!$B$4:$B$32="Sí",ROW(Control!$B$4:$B$32)),1)-3)-INDEX(Control!$D$4:$D$32,SMALL(IF(Control!$B$4:$B$32="Sí",ROW(Control!$B$4:$B$32)),1)-3)+INDEX(Control!$E$4:$E$32,SMALL(IF(Control!$B$4:$B$32="Sí",ROW(Control!$B$4:$B$32)),1)-3)-SUM(INDEX(Control!$F$4:R$32,SMALL(IF(Control!$B$4:$B$32="Sí",ROW(Control!$B$4:$B$32)),1)-3,0)),"")</f>
        <v>0</v>
      </c>
      <c r="B12" s="55" t="str" cm="1">
        <f t="array" ref="B12">IFERROR(INDEX(Control!$A$4:$A$32,SMALL(IF(Control!$B$4:$B$32="Sí",ROW(Control!$B$4:$B$32)),1)-3)&amp;IF(INDEX(Configuración!$C$10:$C$38,SMALL(IF(Control!$B$4:$B$32="Sí",ROW(Control!$B$4:$B$32)),1)-3)="Sí"," (solo para Enseñanzas Profesionales)",""),"")</f>
        <v>ACORDEÓN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</row>
    <row r="13" spans="1:12" ht="22" customHeight="1" x14ac:dyDescent="0.3">
      <c r="A13" s="33" cm="1">
        <f t="array" ref="A13">IFERROR(INDEX(Control!$C$4:$C$32,SMALL(IF(Control!$B$4:$B$32="Sí",ROW(Control!$B$4:$B$32)),2)-3)-INDEX(Control!$D$4:$D$32,SMALL(IF(Control!$B$4:$B$32="Sí",ROW(Control!$B$4:$B$32)),2)-3)+INDEX(Control!$E$4:$E$32,SMALL(IF(Control!$B$4:$B$32="Sí",ROW(Control!$B$4:$B$32)),2)-3)-SUM(INDEX(Control!$F$4:R$32,SMALL(IF(Control!$B$4:$B$32="Sí",ROW(Control!$B$4:$B$32)),2)-3,0)),"")</f>
        <v>0</v>
      </c>
      <c r="B13" s="57" t="str" cm="1">
        <f t="array" ref="B13">IFERROR(INDEX(Control!$A$4:$A$32,SMALL(IF(Control!$B$4:$B$32="Sí",ROW(Control!$B$4:$B$32)),2)-3)&amp;IF(INDEX(Configuración!$C$10:$C$38,SMALL(IF(Control!$B$4:$B$32="Sí",ROW(Control!$B$4:$B$32)),2)-3)="Sí"," (solo para Enseñanzas Profesionales)",""),"")</f>
        <v>ARPA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</row>
    <row r="14" spans="1:12" ht="22" customHeight="1" x14ac:dyDescent="0.3">
      <c r="A14" s="32" cm="1">
        <f t="array" ref="A14">IFERROR(INDEX(Control!$C$4:$C$32,SMALL(IF(Control!$B$4:$B$32="Sí",ROW(Control!$B$4:$B$32)),3)-3)-INDEX(Control!$D$4:$D$32,SMALL(IF(Control!$B$4:$B$32="Sí",ROW(Control!$B$4:$B$32)),3)-3)+INDEX(Control!$E$4:$E$32,SMALL(IF(Control!$B$4:$B$32="Sí",ROW(Control!$B$4:$B$32)),3)-3)-SUM(INDEX(Control!$F$4:R$32,SMALL(IF(Control!$B$4:$B$32="Sí",ROW(Control!$B$4:$B$32)),3)-3,0)),"")</f>
        <v>0</v>
      </c>
      <c r="B14" s="55" t="str" cm="1">
        <f t="array" ref="B14">IFERROR(INDEX(Control!$A$4:$A$32,SMALL(IF(Control!$B$4:$B$32="Sí",ROW(Control!$B$4:$B$32)),3)-3)&amp;IF(INDEX(Configuración!$C$10:$C$38,SMALL(IF(Control!$B$4:$B$32="Sí",ROW(Control!$B$4:$B$32)),3)-3)="Sí"," (solo para Enseñanzas Profesionales)",""),"")</f>
        <v>BAJO ELÉCTRICO</v>
      </c>
      <c r="C14" s="56"/>
      <c r="D14" s="56"/>
      <c r="E14" s="56"/>
      <c r="F14" s="56"/>
      <c r="G14" s="56"/>
      <c r="H14" s="56"/>
      <c r="I14" s="56"/>
      <c r="J14" s="56"/>
      <c r="K14" s="56"/>
      <c r="L14" s="56"/>
    </row>
    <row r="15" spans="1:12" ht="22" customHeight="1" x14ac:dyDescent="0.3">
      <c r="A15" s="33" cm="1">
        <f t="array" ref="A15">IFERROR(INDEX(Control!$C$4:$C$32,SMALL(IF(Control!$B$4:$B$32="Sí",ROW(Control!$B$4:$B$32)),4)-3)-INDEX(Control!$D$4:$D$32,SMALL(IF(Control!$B$4:$B$32="Sí",ROW(Control!$B$4:$B$32)),4)-3)+INDEX(Control!$E$4:$E$32,SMALL(IF(Control!$B$4:$B$32="Sí",ROW(Control!$B$4:$B$32)),4)-3)-SUM(INDEX(Control!$F$4:R$32,SMALL(IF(Control!$B$4:$B$32="Sí",ROW(Control!$B$4:$B$32)),4)-3,0)),"")</f>
        <v>0</v>
      </c>
      <c r="B15" s="57" t="str" cm="1">
        <f t="array" ref="B15">IFERROR(INDEX(Control!$A$4:$A$32,SMALL(IF(Control!$B$4:$B$32="Sí",ROW(Control!$B$4:$B$32)),4)-3)&amp;IF(INDEX(Configuración!$C$10:$C$38,SMALL(IF(Control!$B$4:$B$32="Sí",ROW(Control!$B$4:$B$32)),4)-3)="Sí"," (solo para Enseñanzas Profesionales)",""),"")</f>
        <v>CANTO (solo para Enseñanzas Profesionales)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</row>
    <row r="16" spans="1:12" ht="22" customHeight="1" x14ac:dyDescent="0.3">
      <c r="A16" s="32" cm="1">
        <f t="array" ref="A16">IFERROR(INDEX(Control!$C$4:$C$32,SMALL(IF(Control!$B$4:$B$32="Sí",ROW(Control!$B$4:$B$32)),5)-3)-INDEX(Control!$D$4:$D$32,SMALL(IF(Control!$B$4:$B$32="Sí",ROW(Control!$B$4:$B$32)),5)-3)+INDEX(Control!$E$4:$E$32,SMALL(IF(Control!$B$4:$B$32="Sí",ROW(Control!$B$4:$B$32)),5)-3)-SUM(INDEX(Control!$F$4:R$32,SMALL(IF(Control!$B$4:$B$32="Sí",ROW(Control!$B$4:$B$32)),5)-3,0)),"")</f>
        <v>0</v>
      </c>
      <c r="B16" s="55" t="str" cm="1">
        <f t="array" ref="B16">IFERROR(INDEX(Control!$A$4:$A$32,SMALL(IF(Control!$B$4:$B$32="Sí",ROW(Control!$B$4:$B$32)),5)-3)&amp;IF(INDEX(Configuración!$C$10:$C$38,SMALL(IF(Control!$B$4:$B$32="Sí",ROW(Control!$B$4:$B$32)),5)-3)="Sí"," (solo para Enseñanzas Profesionales)",""),"")</f>
        <v>CANTO VALENCIANO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</row>
    <row r="17" spans="1:12" ht="22" customHeight="1" x14ac:dyDescent="0.3">
      <c r="A17" s="33" cm="1">
        <f t="array" ref="A17">IFERROR(INDEX(Control!$C$4:$C$32,SMALL(IF(Control!$B$4:$B$32="Sí",ROW(Control!$B$4:$B$32)),6)-3)-INDEX(Control!$D$4:$D$32,SMALL(IF(Control!$B$4:$B$32="Sí",ROW(Control!$B$4:$B$32)),6)-3)+INDEX(Control!$E$4:$E$32,SMALL(IF(Control!$B$4:$B$32="Sí",ROW(Control!$B$4:$B$32)),6)-3)-SUM(INDEX(Control!$F$4:R$32,SMALL(IF(Control!$B$4:$B$32="Sí",ROW(Control!$B$4:$B$32)),6)-3,0)),"")</f>
        <v>0</v>
      </c>
      <c r="B17" s="57" t="str" cm="1">
        <f t="array" ref="B17">IFERROR(INDEX(Control!$A$4:$A$32,SMALL(IF(Control!$B$4:$B$32="Sí",ROW(Control!$B$4:$B$32)),6)-3)&amp;IF(INDEX(Configuración!$C$10:$C$38,SMALL(IF(Control!$B$4:$B$32="Sí",ROW(Control!$B$4:$B$32)),6)-3)="Sí"," (solo para Enseñanzas Profesionales)",""),"")</f>
        <v>CLARINETE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</row>
    <row r="18" spans="1:12" ht="22" customHeight="1" x14ac:dyDescent="0.3">
      <c r="A18" s="32" cm="1">
        <f t="array" ref="A18">IFERROR(INDEX(Control!$C$4:$C$32,SMALL(IF(Control!$B$4:$B$32="Sí",ROW(Control!$B$4:$B$32)),7)-3)-INDEX(Control!$D$4:$D$32,SMALL(IF(Control!$B$4:$B$32="Sí",ROW(Control!$B$4:$B$32)),7)-3)+INDEX(Control!$E$4:$E$32,SMALL(IF(Control!$B$4:$B$32="Sí",ROW(Control!$B$4:$B$32)),7)-3)-SUM(INDEX(Control!$F$4:R$32,SMALL(IF(Control!$B$4:$B$32="Sí",ROW(Control!$B$4:$B$32)),7)-3,0)),"")</f>
        <v>0</v>
      </c>
      <c r="B18" s="55" t="str" cm="1">
        <f t="array" ref="B18">IFERROR(INDEX(Control!$A$4:$A$32,SMALL(IF(Control!$B$4:$B$32="Sí",ROW(Control!$B$4:$B$32)),7)-3)&amp;IF(INDEX(Configuración!$C$10:$C$38,SMALL(IF(Control!$B$4:$B$32="Sí",ROW(Control!$B$4:$B$32)),7)-3)="Sí"," (solo para Enseñanzas Profesionales)",""),"")</f>
        <v>CLAVECÍN</v>
      </c>
      <c r="C18" s="56"/>
      <c r="D18" s="56"/>
      <c r="E18" s="56"/>
      <c r="F18" s="56"/>
      <c r="G18" s="56"/>
      <c r="H18" s="56"/>
      <c r="I18" s="56"/>
      <c r="J18" s="56"/>
      <c r="K18" s="56"/>
      <c r="L18" s="56"/>
    </row>
    <row r="19" spans="1:12" ht="22" customHeight="1" x14ac:dyDescent="0.3">
      <c r="A19" s="33" cm="1">
        <f t="array" ref="A19">IFERROR(INDEX(Control!$C$4:$C$32,SMALL(IF(Control!$B$4:$B$32="Sí",ROW(Control!$B$4:$B$32)),8)-3)-INDEX(Control!$D$4:$D$32,SMALL(IF(Control!$B$4:$B$32="Sí",ROW(Control!$B$4:$B$32)),8)-3)+INDEX(Control!$E$4:$E$32,SMALL(IF(Control!$B$4:$B$32="Sí",ROW(Control!$B$4:$B$32)),8)-3)-SUM(INDEX(Control!$F$4:R$32,SMALL(IF(Control!$B$4:$B$32="Sí",ROW(Control!$B$4:$B$32)),8)-3,0)),"")</f>
        <v>0</v>
      </c>
      <c r="B19" s="57" t="str" cm="1">
        <f t="array" ref="B19">IFERROR(INDEX(Control!$A$4:$A$32,SMALL(IF(Control!$B$4:$B$32="Sí",ROW(Control!$B$4:$B$32)),8)-3)&amp;IF(INDEX(Configuración!$C$10:$C$38,SMALL(IF(Control!$B$4:$B$32="Sí",ROW(Control!$B$4:$B$32)),8)-3)="Sí"," (solo para Enseñanzas Profesionales)",""),"")</f>
        <v>CONTRABAJO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</row>
    <row r="20" spans="1:12" ht="22" customHeight="1" x14ac:dyDescent="0.3">
      <c r="A20" s="32" cm="1">
        <f t="array" ref="A20">IFERROR(INDEX(Control!$C$4:$C$32,SMALL(IF(Control!$B$4:$B$32="Sí",ROW(Control!$B$4:$B$32)),9)-3)-INDEX(Control!$D$4:$D$32,SMALL(IF(Control!$B$4:$B$32="Sí",ROW(Control!$B$4:$B$32)),9)-3)+INDEX(Control!$E$4:$E$32,SMALL(IF(Control!$B$4:$B$32="Sí",ROW(Control!$B$4:$B$32)),9)-3)-SUM(INDEX(Control!$F$4:R$32,SMALL(IF(Control!$B$4:$B$32="Sí",ROW(Control!$B$4:$B$32)),9)-3,0)),"")</f>
        <v>0</v>
      </c>
      <c r="B20" s="55" t="str" cm="1">
        <f t="array" ref="B20">IFERROR(INDEX(Control!$A$4:$A$32,SMALL(IF(Control!$B$4:$B$32="Sí",ROW(Control!$B$4:$B$32)),9)-3)&amp;IF(INDEX(Configuración!$C$10:$C$38,SMALL(IF(Control!$B$4:$B$32="Sí",ROW(Control!$B$4:$B$32)),9)-3)="Sí"," (solo para Enseñanzas Profesionales)",""),"")</f>
        <v>DULZAINA</v>
      </c>
      <c r="C20" s="56"/>
      <c r="D20" s="56"/>
      <c r="E20" s="56"/>
      <c r="F20" s="56"/>
      <c r="G20" s="56"/>
      <c r="H20" s="56"/>
      <c r="I20" s="56"/>
      <c r="J20" s="56"/>
      <c r="K20" s="56"/>
      <c r="L20" s="56"/>
    </row>
    <row r="21" spans="1:12" ht="22" customHeight="1" x14ac:dyDescent="0.3">
      <c r="A21" s="33" cm="1">
        <f t="array" ref="A21">IFERROR(INDEX(Control!$C$4:$C$32,SMALL(IF(Control!$B$4:$B$32="Sí",ROW(Control!$B$4:$B$32)),10)-3)-INDEX(Control!$D$4:$D$32,SMALL(IF(Control!$B$4:$B$32="Sí",ROW(Control!$B$4:$B$32)),10)-3)+INDEX(Control!$E$4:$E$32,SMALL(IF(Control!$B$4:$B$32="Sí",ROW(Control!$B$4:$B$32)),10)-3)-SUM(INDEX(Control!$F$4:R$32,SMALL(IF(Control!$B$4:$B$32="Sí",ROW(Control!$B$4:$B$32)),10)-3,0)),"")</f>
        <v>0</v>
      </c>
      <c r="B21" s="57" t="str" cm="1">
        <f t="array" ref="B21">IFERROR(INDEX(Control!$A$4:$A$32,SMALL(IF(Control!$B$4:$B$32="Sí",ROW(Control!$B$4:$B$32)),10)-3)&amp;IF(INDEX(Configuración!$C$10:$C$38,SMALL(IF(Control!$B$4:$B$32="Sí",ROW(Control!$B$4:$B$32)),10)-3)="Sí"," (solo para Enseñanzas Profesionales)",""),"")</f>
        <v>FAGOT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</row>
    <row r="22" spans="1:12" ht="22" customHeight="1" x14ac:dyDescent="0.3">
      <c r="A22" s="32" cm="1">
        <f t="array" ref="A22">IFERROR(INDEX(Control!$C$4:$C$32,SMALL(IF(Control!$B$4:$B$32="Sí",ROW(Control!$B$4:$B$32)),11)-3)-INDEX(Control!$D$4:$D$32,SMALL(IF(Control!$B$4:$B$32="Sí",ROW(Control!$B$4:$B$32)),11)-3)+INDEX(Control!$E$4:$E$32,SMALL(IF(Control!$B$4:$B$32="Sí",ROW(Control!$B$4:$B$32)),11)-3)-SUM(INDEX(Control!$F$4:R$32,SMALL(IF(Control!$B$4:$B$32="Sí",ROW(Control!$B$4:$B$32)),11)-3,0)),"")</f>
        <v>0</v>
      </c>
      <c r="B22" s="55" t="str" cm="1">
        <f t="array" ref="B22">IFERROR(INDEX(Control!$A$4:$A$32,SMALL(IF(Control!$B$4:$B$32="Sí",ROW(Control!$B$4:$B$32)),11)-3)&amp;IF(INDEX(Configuración!$C$10:$C$38,SMALL(IF(Control!$B$4:$B$32="Sí",ROW(Control!$B$4:$B$32)),11)-3)="Sí"," (solo para Enseñanzas Profesionales)",""),"")</f>
        <v>FLAUTA</v>
      </c>
      <c r="C22" s="56"/>
      <c r="D22" s="56"/>
      <c r="E22" s="56"/>
      <c r="F22" s="56"/>
      <c r="G22" s="56"/>
      <c r="H22" s="56"/>
      <c r="I22" s="56"/>
      <c r="J22" s="56"/>
      <c r="K22" s="56"/>
      <c r="L22" s="56"/>
    </row>
    <row r="23" spans="1:12" ht="22" customHeight="1" x14ac:dyDescent="0.3">
      <c r="A23" s="33" cm="1">
        <f t="array" ref="A23">IFERROR(INDEX(Control!$C$4:$C$32,SMALL(IF(Control!$B$4:$B$32="Sí",ROW(Control!$B$4:$B$32)),12)-3)-INDEX(Control!$D$4:$D$32,SMALL(IF(Control!$B$4:$B$32="Sí",ROW(Control!$B$4:$B$32)),12)-3)+INDEX(Control!$E$4:$E$32,SMALL(IF(Control!$B$4:$B$32="Sí",ROW(Control!$B$4:$B$32)),12)-3)-SUM(INDEX(Control!$F$4:R$32,SMALL(IF(Control!$B$4:$B$32="Sí",ROW(Control!$B$4:$B$32)),12)-3,0)),"")</f>
        <v>0</v>
      </c>
      <c r="B23" s="57" t="str" cm="1">
        <f t="array" ref="B23">IFERROR(INDEX(Control!$A$4:$A$32,SMALL(IF(Control!$B$4:$B$32="Sí",ROW(Control!$B$4:$B$32)),12)-3)&amp;IF(INDEX(Configuración!$C$10:$C$38,SMALL(IF(Control!$B$4:$B$32="Sí",ROW(Control!$B$4:$B$32)),12)-3)="Sí"," (solo para Enseñanzas Profesionales)",""),"")</f>
        <v>FLAUTA DE PICO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</row>
    <row r="24" spans="1:12" ht="22" customHeight="1" x14ac:dyDescent="0.3">
      <c r="A24" s="32" cm="1">
        <f t="array" ref="A24">IFERROR(INDEX(Control!$C$4:$C$32,SMALL(IF(Control!$B$4:$B$32="Sí",ROW(Control!$B$4:$B$32)),13)-3)-INDEX(Control!$D$4:$D$32,SMALL(IF(Control!$B$4:$B$32="Sí",ROW(Control!$B$4:$B$32)),13)-3)+INDEX(Control!$E$4:$E$32,SMALL(IF(Control!$B$4:$B$32="Sí",ROW(Control!$B$4:$B$32)),13)-3)-SUM(INDEX(Control!$F$4:R$32,SMALL(IF(Control!$B$4:$B$32="Sí",ROW(Control!$B$4:$B$32)),13)-3,0)),"")</f>
        <v>0</v>
      </c>
      <c r="B24" s="55" t="str" cm="1">
        <f t="array" ref="B24">IFERROR(INDEX(Control!$A$4:$A$32,SMALL(IF(Control!$B$4:$B$32="Sí",ROW(Control!$B$4:$B$32)),13)-3)&amp;IF(INDEX(Configuración!$C$10:$C$38,SMALL(IF(Control!$B$4:$B$32="Sí",ROW(Control!$B$4:$B$32)),13)-3)="Sí"," (solo para Enseñanzas Profesionales)",""),"")</f>
        <v>GUITARRA</v>
      </c>
      <c r="C24" s="56"/>
      <c r="D24" s="56"/>
      <c r="E24" s="56"/>
      <c r="F24" s="56"/>
      <c r="G24" s="56"/>
      <c r="H24" s="56"/>
      <c r="I24" s="56"/>
      <c r="J24" s="56"/>
      <c r="K24" s="56"/>
      <c r="L24" s="56"/>
    </row>
    <row r="25" spans="1:12" ht="22" customHeight="1" x14ac:dyDescent="0.3">
      <c r="A25" s="33" cm="1">
        <f t="array" ref="A25">IFERROR(INDEX(Control!$C$4:$C$32,SMALL(IF(Control!$B$4:$B$32="Sí",ROW(Control!$B$4:$B$32)),14)-3)-INDEX(Control!$D$4:$D$32,SMALL(IF(Control!$B$4:$B$32="Sí",ROW(Control!$B$4:$B$32)),14)-3)+INDEX(Control!$E$4:$E$32,SMALL(IF(Control!$B$4:$B$32="Sí",ROW(Control!$B$4:$B$32)),14)-3)-SUM(INDEX(Control!$F$4:R$32,SMALL(IF(Control!$B$4:$B$32="Sí",ROW(Control!$B$4:$B$32)),14)-3,0)),"")</f>
        <v>0</v>
      </c>
      <c r="B25" s="57" t="str" cm="1">
        <f t="array" ref="B25">IFERROR(INDEX(Control!$A$4:$A$32,SMALL(IF(Control!$B$4:$B$32="Sí",ROW(Control!$B$4:$B$32)),14)-3)&amp;IF(INDEX(Configuración!$C$10:$C$38,SMALL(IF(Control!$B$4:$B$32="Sí",ROW(Control!$B$4:$B$32)),14)-3)="Sí"," (solo para Enseñanzas Profesionales)",""),"")</f>
        <v>GUITARRA ELÉCTRICA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</row>
    <row r="26" spans="1:12" ht="22" customHeight="1" x14ac:dyDescent="0.3">
      <c r="A26" s="32" cm="1">
        <f t="array" ref="A26">IFERROR(INDEX(Control!$C$4:$C$32,SMALL(IF(Control!$B$4:$B$32="Sí",ROW(Control!$B$4:$B$32)),15)-3)-INDEX(Control!$D$4:$D$32,SMALL(IF(Control!$B$4:$B$32="Sí",ROW(Control!$B$4:$B$32)),15)-3)+INDEX(Control!$E$4:$E$32,SMALL(IF(Control!$B$4:$B$32="Sí",ROW(Control!$B$4:$B$32)),15)-3)-SUM(INDEX(Control!$F$4:R$32,SMALL(IF(Control!$B$4:$B$32="Sí",ROW(Control!$B$4:$B$32)),15)-3,0)),"")</f>
        <v>0</v>
      </c>
      <c r="B26" s="55" t="str" cm="1">
        <f t="array" ref="B26">IFERROR(INDEX(Control!$A$4:$A$32,SMALL(IF(Control!$B$4:$B$32="Sí",ROW(Control!$B$4:$B$32)),15)-3)&amp;IF(INDEX(Configuración!$C$10:$C$38,SMALL(IF(Control!$B$4:$B$32="Sí",ROW(Control!$B$4:$B$32)),15)-3)="Sí"," (solo para Enseñanzas Profesionales)",""),"")</f>
        <v>INSTRUMENTOS DE CUERDA PULSADA DEL RENACIMIENTO Y BARROCO</v>
      </c>
      <c r="C26" s="56"/>
      <c r="D26" s="56"/>
      <c r="E26" s="56"/>
      <c r="F26" s="56"/>
      <c r="G26" s="56"/>
      <c r="H26" s="56"/>
      <c r="I26" s="56"/>
      <c r="J26" s="56"/>
      <c r="K26" s="56"/>
      <c r="L26" s="56"/>
    </row>
    <row r="27" spans="1:12" ht="22" customHeight="1" x14ac:dyDescent="0.3">
      <c r="A27" s="33" cm="1">
        <f t="array" ref="A27">IFERROR(INDEX(Control!$C$4:$C$32,SMALL(IF(Control!$B$4:$B$32="Sí",ROW(Control!$B$4:$B$32)),16)-3)-INDEX(Control!$D$4:$D$32,SMALL(IF(Control!$B$4:$B$32="Sí",ROW(Control!$B$4:$B$32)),16)-3)+INDEX(Control!$E$4:$E$32,SMALL(IF(Control!$B$4:$B$32="Sí",ROW(Control!$B$4:$B$32)),16)-3)-SUM(INDEX(Control!$F$4:R$32,SMALL(IF(Control!$B$4:$B$32="Sí",ROW(Control!$B$4:$B$32)),16)-3,0)),"")</f>
        <v>0</v>
      </c>
      <c r="B27" s="57" t="str" cm="1">
        <f t="array" ref="B27">IFERROR(INDEX(Control!$A$4:$A$32,SMALL(IF(Control!$B$4:$B$32="Sí",ROW(Control!$B$4:$B$32)),16)-3)&amp;IF(INDEX(Configuración!$C$10:$C$38,SMALL(IF(Control!$B$4:$B$32="Sí",ROW(Control!$B$4:$B$32)),16)-3)="Sí"," (solo para Enseñanzas Profesionales)",""),"")</f>
        <v>INSTRUMENTOS DE PLECTRO</v>
      </c>
      <c r="C27" s="58"/>
      <c r="D27" s="58"/>
      <c r="E27" s="58"/>
      <c r="F27" s="58"/>
      <c r="G27" s="58"/>
      <c r="H27" s="58"/>
      <c r="I27" s="58"/>
      <c r="J27" s="58"/>
      <c r="K27" s="58"/>
      <c r="L27" s="58"/>
    </row>
    <row r="28" spans="1:12" ht="22" customHeight="1" x14ac:dyDescent="0.3">
      <c r="A28" s="32" cm="1">
        <f t="array" ref="A28">IFERROR(INDEX(Control!$C$4:$C$32,SMALL(IF(Control!$B$4:$B$32="Sí",ROW(Control!$B$4:$B$32)),17)-3)-INDEX(Control!$D$4:$D$32,SMALL(IF(Control!$B$4:$B$32="Sí",ROW(Control!$B$4:$B$32)),17)-3)+INDEX(Control!$E$4:$E$32,SMALL(IF(Control!$B$4:$B$32="Sí",ROW(Control!$B$4:$B$32)),17)-3)-SUM(INDEX(Control!$F$4:R$32,SMALL(IF(Control!$B$4:$B$32="Sí",ROW(Control!$B$4:$B$32)),17)-3,0)),"")</f>
        <v>0</v>
      </c>
      <c r="B28" s="55" t="str" cm="1">
        <f t="array" ref="B28">IFERROR(INDEX(Control!$A$4:$A$32,SMALL(IF(Control!$B$4:$B$32="Sí",ROW(Control!$B$4:$B$32)),17)-3)&amp;IF(INDEX(Configuración!$C$10:$C$38,SMALL(IF(Control!$B$4:$B$32="Sí",ROW(Control!$B$4:$B$32)),17)-3)="Sí"," (solo para Enseñanzas Profesionales)",""),"")</f>
        <v>OBOE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</row>
    <row r="29" spans="1:12" ht="22" customHeight="1" x14ac:dyDescent="0.3">
      <c r="A29" s="33" cm="1">
        <f t="array" ref="A29">IFERROR(INDEX(Control!$C$4:$C$32,SMALL(IF(Control!$B$4:$B$32="Sí",ROW(Control!$B$4:$B$32)),18)-3)-INDEX(Control!$D$4:$D$32,SMALL(IF(Control!$B$4:$B$32="Sí",ROW(Control!$B$4:$B$32)),18)-3)+INDEX(Control!$E$4:$E$32,SMALL(IF(Control!$B$4:$B$32="Sí",ROW(Control!$B$4:$B$32)),18)-3)-SUM(INDEX(Control!$F$4:R$32,SMALL(IF(Control!$B$4:$B$32="Sí",ROW(Control!$B$4:$B$32)),18)-3,0)),"")</f>
        <v>0</v>
      </c>
      <c r="B29" s="57" t="str" cm="1">
        <f t="array" ref="B29">IFERROR(INDEX(Control!$A$4:$A$32,SMALL(IF(Control!$B$4:$B$32="Sí",ROW(Control!$B$4:$B$32)),18)-3)&amp;IF(INDEX(Configuración!$C$10:$C$38,SMALL(IF(Control!$B$4:$B$32="Sí",ROW(Control!$B$4:$B$32)),18)-3)="Sí"," (solo para Enseñanzas Profesionales)",""),"")</f>
        <v>ÓRGANO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</row>
    <row r="30" spans="1:12" ht="22" customHeight="1" x14ac:dyDescent="0.3">
      <c r="A30" s="32" cm="1">
        <f t="array" ref="A30">IFERROR(INDEX(Control!$C$4:$C$32,SMALL(IF(Control!$B$4:$B$32="Sí",ROW(Control!$B$4:$B$32)),19)-3)-INDEX(Control!$D$4:$D$32,SMALL(IF(Control!$B$4:$B$32="Sí",ROW(Control!$B$4:$B$32)),19)-3)+INDEX(Control!$E$4:$E$32,SMALL(IF(Control!$B$4:$B$32="Sí",ROW(Control!$B$4:$B$32)),19)-3)-SUM(INDEX(Control!$F$4:R$32,SMALL(IF(Control!$B$4:$B$32="Sí",ROW(Control!$B$4:$B$32)),19)-3,0)),"")</f>
        <v>0</v>
      </c>
      <c r="B30" s="55" t="str" cm="1">
        <f t="array" ref="B30">IFERROR(INDEX(Control!$A$4:$A$32,SMALL(IF(Control!$B$4:$B$32="Sí",ROW(Control!$B$4:$B$32)),19)-3)&amp;IF(INDEX(Configuración!$C$10:$C$38,SMALL(IF(Control!$B$4:$B$32="Sí",ROW(Control!$B$4:$B$32)),19)-3)="Sí"," (solo para Enseñanzas Profesionales)",""),"")</f>
        <v>PERCUSIÓN</v>
      </c>
      <c r="C30" s="56"/>
      <c r="D30" s="56"/>
      <c r="E30" s="56"/>
      <c r="F30" s="56"/>
      <c r="G30" s="56"/>
      <c r="H30" s="56"/>
      <c r="I30" s="56"/>
      <c r="J30" s="56"/>
      <c r="K30" s="56"/>
      <c r="L30" s="56"/>
    </row>
    <row r="31" spans="1:12" ht="22" customHeight="1" x14ac:dyDescent="0.3">
      <c r="A31" s="33" cm="1">
        <f t="array" ref="A31">IFERROR(INDEX(Control!$C$4:$C$32,SMALL(IF(Control!$B$4:$B$32="Sí",ROW(Control!$B$4:$B$32)),20)-3)-INDEX(Control!$D$4:$D$32,SMALL(IF(Control!$B$4:$B$32="Sí",ROW(Control!$B$4:$B$32)),20)-3)+INDEX(Control!$E$4:$E$32,SMALL(IF(Control!$B$4:$B$32="Sí",ROW(Control!$B$4:$B$32)),20)-3)-SUM(INDEX(Control!$F$4:R$32,SMALL(IF(Control!$B$4:$B$32="Sí",ROW(Control!$B$4:$B$32)),20)-3,0)),"")</f>
        <v>0</v>
      </c>
      <c r="B31" s="57" t="str" cm="1">
        <f t="array" ref="B31">IFERROR(INDEX(Control!$A$4:$A$32,SMALL(IF(Control!$B$4:$B$32="Sí",ROW(Control!$B$4:$B$32)),20)-3)&amp;IF(INDEX(Configuración!$C$10:$C$38,SMALL(IF(Control!$B$4:$B$32="Sí",ROW(Control!$B$4:$B$32)),20)-3)="Sí"," (solo para Enseñanzas Profesionales)",""),"")</f>
        <v>PIANO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</row>
    <row r="32" spans="1:12" ht="22" customHeight="1" x14ac:dyDescent="0.3">
      <c r="A32" s="32" cm="1">
        <f t="array" ref="A32">IFERROR(INDEX(Control!$C$4:$C$32,SMALL(IF(Control!$B$4:$B$32="Sí",ROW(Control!$B$4:$B$32)),21)-3)-INDEX(Control!$D$4:$D$32,SMALL(IF(Control!$B$4:$B$32="Sí",ROW(Control!$B$4:$B$32)),21)-3)+INDEX(Control!$E$4:$E$32,SMALL(IF(Control!$B$4:$B$32="Sí",ROW(Control!$B$4:$B$32)),21)-3)-SUM(INDEX(Control!$F$4:R$32,SMALL(IF(Control!$B$4:$B$32="Sí",ROW(Control!$B$4:$B$32)),21)-3,0)),"")</f>
        <v>0</v>
      </c>
      <c r="B32" s="55" t="str" cm="1">
        <f t="array" ref="B32">IFERROR(INDEX(Control!$A$4:$A$32,SMALL(IF(Control!$B$4:$B$32="Sí",ROW(Control!$B$4:$B$32)),21)-3)&amp;IF(INDEX(Configuración!$C$10:$C$38,SMALL(IF(Control!$B$4:$B$32="Sí",ROW(Control!$B$4:$B$32)),21)-3)="Sí"," (solo para Enseñanzas Profesionales)",""),"")</f>
        <v>SAXOFÓN</v>
      </c>
      <c r="C32" s="56"/>
      <c r="D32" s="56"/>
      <c r="E32" s="56"/>
      <c r="F32" s="56"/>
      <c r="G32" s="56"/>
      <c r="H32" s="56"/>
      <c r="I32" s="56"/>
      <c r="J32" s="56"/>
      <c r="K32" s="56"/>
      <c r="L32" s="56"/>
    </row>
    <row r="33" spans="1:12" ht="22" customHeight="1" x14ac:dyDescent="0.3">
      <c r="A33" s="33" cm="1">
        <f t="array" ref="A33">IFERROR(INDEX(Control!$C$4:$C$32,SMALL(IF(Control!$B$4:$B$32="Sí",ROW(Control!$B$4:$B$32)),22)-3)-INDEX(Control!$D$4:$D$32,SMALL(IF(Control!$B$4:$B$32="Sí",ROW(Control!$B$4:$B$32)),22)-3)+INDEX(Control!$E$4:$E$32,SMALL(IF(Control!$B$4:$B$32="Sí",ROW(Control!$B$4:$B$32)),22)-3)-SUM(INDEX(Control!$F$4:R$32,SMALL(IF(Control!$B$4:$B$32="Sí",ROW(Control!$B$4:$B$32)),22)-3,0)),"")</f>
        <v>0</v>
      </c>
      <c r="B33" s="57" t="str" cm="1">
        <f t="array" ref="B33">IFERROR(INDEX(Control!$A$4:$A$32,SMALL(IF(Control!$B$4:$B$32="Sí",ROW(Control!$B$4:$B$32)),22)-3)&amp;IF(INDEX(Configuración!$C$10:$C$38,SMALL(IF(Control!$B$4:$B$32="Sí",ROW(Control!$B$4:$B$32)),22)-3)="Sí"," (solo para Enseñanzas Profesionales)",""),"")</f>
        <v>TROMBÓN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</row>
    <row r="34" spans="1:12" ht="22" customHeight="1" x14ac:dyDescent="0.3">
      <c r="A34" s="32" cm="1">
        <f t="array" ref="A34">IFERROR(INDEX(Control!$C$4:$C$32,SMALL(IF(Control!$B$4:$B$32="Sí",ROW(Control!$B$4:$B$32)),23)-3)-INDEX(Control!$D$4:$D$32,SMALL(IF(Control!$B$4:$B$32="Sí",ROW(Control!$B$4:$B$32)),23)-3)+INDEX(Control!$E$4:$E$32,SMALL(IF(Control!$B$4:$B$32="Sí",ROW(Control!$B$4:$B$32)),23)-3)-SUM(INDEX(Control!$F$4:R$32,SMALL(IF(Control!$B$4:$B$32="Sí",ROW(Control!$B$4:$B$32)),23)-3,0)),"")</f>
        <v>0</v>
      </c>
      <c r="B34" s="55" t="str" cm="1">
        <f t="array" ref="B34">IFERROR(INDEX(Control!$A$4:$A$32,SMALL(IF(Control!$B$4:$B$32="Sí",ROW(Control!$B$4:$B$32)),23)-3)&amp;IF(INDEX(Configuración!$C$10:$C$38,SMALL(IF(Control!$B$4:$B$32="Sí",ROW(Control!$B$4:$B$32)),23)-3)="Sí"," (solo para Enseñanzas Profesionales)",""),"")</f>
        <v>TROMPA</v>
      </c>
      <c r="C34" s="56"/>
      <c r="D34" s="56"/>
      <c r="E34" s="56"/>
      <c r="F34" s="56"/>
      <c r="G34" s="56"/>
      <c r="H34" s="56"/>
      <c r="I34" s="56"/>
      <c r="J34" s="56"/>
      <c r="K34" s="56"/>
      <c r="L34" s="56"/>
    </row>
    <row r="35" spans="1:12" ht="22" customHeight="1" x14ac:dyDescent="0.3">
      <c r="A35" s="33" cm="1">
        <f t="array" ref="A35">IFERROR(INDEX(Control!$C$4:$C$32,SMALL(IF(Control!$B$4:$B$32="Sí",ROW(Control!$B$4:$B$32)),24)-3)-INDEX(Control!$D$4:$D$32,SMALL(IF(Control!$B$4:$B$32="Sí",ROW(Control!$B$4:$B$32)),24)-3)+INDEX(Control!$E$4:$E$32,SMALL(IF(Control!$B$4:$B$32="Sí",ROW(Control!$B$4:$B$32)),24)-3)-SUM(INDEX(Control!$F$4:R$32,SMALL(IF(Control!$B$4:$B$32="Sí",ROW(Control!$B$4:$B$32)),24)-3,0)),"")</f>
        <v>0</v>
      </c>
      <c r="B35" s="57" t="str" cm="1">
        <f t="array" ref="B35">IFERROR(INDEX(Control!$A$4:$A$32,SMALL(IF(Control!$B$4:$B$32="Sí",ROW(Control!$B$4:$B$32)),24)-3)&amp;IF(INDEX(Configuración!$C$10:$C$38,SMALL(IF(Control!$B$4:$B$32="Sí",ROW(Control!$B$4:$B$32)),24)-3)="Sí"," (solo para Enseñanzas Profesionales)",""),"")</f>
        <v>TROMPETA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</row>
    <row r="36" spans="1:12" ht="22" customHeight="1" x14ac:dyDescent="0.3">
      <c r="A36" s="32" cm="1">
        <f t="array" ref="A36">IFERROR(INDEX(Control!$C$4:$C$32,SMALL(IF(Control!$B$4:$B$32="Sí",ROW(Control!$B$4:$B$32)),25)-3)-INDEX(Control!$D$4:$D$32,SMALL(IF(Control!$B$4:$B$32="Sí",ROW(Control!$B$4:$B$32)),25)-3)+INDEX(Control!$E$4:$E$32,SMALL(IF(Control!$B$4:$B$32="Sí",ROW(Control!$B$4:$B$32)),25)-3)-SUM(INDEX(Control!$F$4:R$32,SMALL(IF(Control!$B$4:$B$32="Sí",ROW(Control!$B$4:$B$32)),25)-3,0)),"")</f>
        <v>0</v>
      </c>
      <c r="B36" s="55" t="str" cm="1">
        <f t="array" ref="B36">IFERROR(INDEX(Control!$A$4:$A$32,SMALL(IF(Control!$B$4:$B$32="Sí",ROW(Control!$B$4:$B$32)),25)-3)&amp;IF(INDEX(Configuración!$C$10:$C$38,SMALL(IF(Control!$B$4:$B$32="Sí",ROW(Control!$B$4:$B$32)),25)-3)="Sí"," (solo para Enseñanzas Profesionales)",""),"")</f>
        <v>TUBA</v>
      </c>
      <c r="C36" s="56"/>
      <c r="D36" s="56"/>
      <c r="E36" s="56"/>
      <c r="F36" s="56"/>
      <c r="G36" s="56"/>
      <c r="H36" s="56"/>
      <c r="I36" s="56"/>
      <c r="J36" s="56"/>
      <c r="K36" s="56"/>
      <c r="L36" s="56"/>
    </row>
    <row r="37" spans="1:12" ht="22" customHeight="1" x14ac:dyDescent="0.3">
      <c r="A37" s="33" cm="1">
        <f t="array" ref="A37">IFERROR(INDEX(Control!$C$4:$C$32,SMALL(IF(Control!$B$4:$B$32="Sí",ROW(Control!$B$4:$B$32)),26)-3)-INDEX(Control!$D$4:$D$32,SMALL(IF(Control!$B$4:$B$32="Sí",ROW(Control!$B$4:$B$32)),26)-3)+INDEX(Control!$E$4:$E$32,SMALL(IF(Control!$B$4:$B$32="Sí",ROW(Control!$B$4:$B$32)),26)-3)-SUM(INDEX(Control!$F$4:R$32,SMALL(IF(Control!$B$4:$B$32="Sí",ROW(Control!$B$4:$B$32)),26)-3,0)),"")</f>
        <v>0</v>
      </c>
      <c r="B37" s="57" t="str" cm="1">
        <f t="array" ref="B37">IFERROR(INDEX(Control!$A$4:$A$32,SMALL(IF(Control!$B$4:$B$32="Sí",ROW(Control!$B$4:$B$32)),26)-3)&amp;IF(INDEX(Configuración!$C$10:$C$38,SMALL(IF(Control!$B$4:$B$32="Sí",ROW(Control!$B$4:$B$32)),26)-3)="Sí"," (solo para Enseñanzas Profesionales)",""),"")</f>
        <v>VIOLA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</row>
    <row r="38" spans="1:12" ht="22" customHeight="1" x14ac:dyDescent="0.3">
      <c r="A38" s="32" cm="1">
        <f t="array" ref="A38">IFERROR(INDEX(Control!$C$4:$C$32,SMALL(IF(Control!$B$4:$B$32="Sí",ROW(Control!$B$4:$B$32)),27)-3)-INDEX(Control!$D$4:$D$32,SMALL(IF(Control!$B$4:$B$32="Sí",ROW(Control!$B$4:$B$32)),27)-3)+INDEX(Control!$E$4:$E$32,SMALL(IF(Control!$B$4:$B$32="Sí",ROW(Control!$B$4:$B$32)),27)-3)-SUM(INDEX(Control!$F$4:R$32,SMALL(IF(Control!$B$4:$B$32="Sí",ROW(Control!$B$4:$B$32)),27)-3,0)),"")</f>
        <v>0</v>
      </c>
      <c r="B38" s="55" t="str" cm="1">
        <f t="array" ref="B38">IFERROR(INDEX(Control!$A$4:$A$32,SMALL(IF(Control!$B$4:$B$32="Sí",ROW(Control!$B$4:$B$32)),27)-3)&amp;IF(INDEX(Configuración!$C$10:$C$38,SMALL(IF(Control!$B$4:$B$32="Sí",ROW(Control!$B$4:$B$32)),27)-3)="Sí"," (solo para Enseñanzas Profesionales)",""),"")</f>
        <v>VIOLA DA GAMBA</v>
      </c>
      <c r="C38" s="56"/>
      <c r="D38" s="56"/>
      <c r="E38" s="56"/>
      <c r="F38" s="56"/>
      <c r="G38" s="56"/>
      <c r="H38" s="56"/>
      <c r="I38" s="56"/>
      <c r="J38" s="56"/>
      <c r="K38" s="56"/>
      <c r="L38" s="56"/>
    </row>
    <row r="39" spans="1:12" ht="22" customHeight="1" x14ac:dyDescent="0.3">
      <c r="A39" s="33" cm="1">
        <f t="array" ref="A39">IFERROR(INDEX(Control!$C$4:$C$32,SMALL(IF(Control!$B$4:$B$32="Sí",ROW(Control!$B$4:$B$32)),28)-3)-INDEX(Control!$D$4:$D$32,SMALL(IF(Control!$B$4:$B$32="Sí",ROW(Control!$B$4:$B$32)),28)-3)+INDEX(Control!$E$4:$E$32,SMALL(IF(Control!$B$4:$B$32="Sí",ROW(Control!$B$4:$B$32)),28)-3)-SUM(INDEX(Control!$F$4:R$32,SMALL(IF(Control!$B$4:$B$32="Sí",ROW(Control!$B$4:$B$32)),28)-3,0)),"")</f>
        <v>0</v>
      </c>
      <c r="B39" s="57" t="str" cm="1">
        <f t="array" ref="B39">IFERROR(INDEX(Control!$A$4:$A$32,SMALL(IF(Control!$B$4:$B$32="Sí",ROW(Control!$B$4:$B$32)),28)-3)&amp;IF(INDEX(Configuración!$C$10:$C$38,SMALL(IF(Control!$B$4:$B$32="Sí",ROW(Control!$B$4:$B$32)),28)-3)="Sí"," (solo para Enseñanzas Profesionales)",""),"")</f>
        <v>VIOLÍN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</row>
    <row r="40" spans="1:12" ht="22" customHeight="1" x14ac:dyDescent="0.3">
      <c r="A40" s="32" cm="1">
        <f t="array" ref="A40">IFERROR(INDEX(Control!$C$4:$C$32,SMALL(IF(Control!$B$4:$B$32="Sí",ROW(Control!$B$4:$B$32)),29)-3)-INDEX(Control!$D$4:$D$32,SMALL(IF(Control!$B$4:$B$32="Sí",ROW(Control!$B$4:$B$32)),29)-3)+INDEX(Control!$E$4:$E$32,SMALL(IF(Control!$B$4:$B$32="Sí",ROW(Control!$B$4:$B$32)),29)-3)-SUM(INDEX(Control!$F$4:R$32,SMALL(IF(Control!$B$4:$B$32="Sí",ROW(Control!$B$4:$B$32)),29)-3,0)),"")</f>
        <v>0</v>
      </c>
      <c r="B40" s="55" t="str" cm="1">
        <f t="array" ref="B40">IFERROR(INDEX(Control!$A$4:$A$32,SMALL(IF(Control!$B$4:$B$32="Sí",ROW(Control!$B$4:$B$32)),29)-3)&amp;IF(INDEX(Configuración!$C$10:$C$38,SMALL(IF(Control!$B$4:$B$32="Sí",ROW(Control!$B$4:$B$32)),29)-3)="Sí"," (solo para Enseñanzas Profesionales)",""),"")</f>
        <v>VIOLONCHELO</v>
      </c>
      <c r="C40" s="56"/>
      <c r="D40" s="56"/>
      <c r="E40" s="56"/>
      <c r="F40" s="56"/>
      <c r="G40" s="56"/>
      <c r="H40" s="56"/>
      <c r="I40" s="56"/>
      <c r="J40" s="56"/>
      <c r="K40" s="56"/>
      <c r="L40" s="56"/>
    </row>
    <row r="41" spans="1:12" ht="22" customHeight="1" thickBot="1" x14ac:dyDescent="0.35">
      <c r="A41" s="43" t="str" cm="1">
        <f t="array" ref="A41">IFERROR(INDEX(Control!$C$4:$C$32,SMALL(IF(Control!$B$4:$B$32="Sí",ROW(Control!$B$4:$B$32)),30)-3)-INDEX(Control!$D$4:$D$32,SMALL(IF(Control!$B$4:$B$32="Sí",ROW(Control!$B$4:$B$32)),30)-3)+INDEX(Control!$E$4:$E$32,SMALL(IF(Control!$B$4:$B$32="Sí",ROW(Control!$B$4:$B$32)),30)-3)-SUM(INDEX(Control!$F$4:R$32,SMALL(IF(Control!$B$4:$B$32="Sí",ROW(Control!$B$4:$B$32)),30)-3,0)),"")</f>
        <v/>
      </c>
      <c r="B41" s="70" t="str" cm="1">
        <f t="array" ref="B41">IFERROR(INDEX(Control!$A$4:$A$32,SMALL(IF(Control!$B$4:$B$32="Sí",ROW(Control!$B$4:$B$32)),30)-3)&amp;IF(INDEX(Configuración!$C$10:$C$38,SMALL(IF(Control!$B$4:$B$32="Sí",ROW(Control!$B$4:$B$32)),30)-3)="Sí"," (solo para Enseñanzas Profesionales)",""),"")</f>
        <v/>
      </c>
      <c r="C41" s="71"/>
      <c r="D41" s="71"/>
      <c r="E41" s="71"/>
      <c r="F41" s="71"/>
      <c r="G41" s="71"/>
      <c r="H41" s="71"/>
      <c r="I41" s="71"/>
      <c r="J41" s="71"/>
      <c r="K41" s="71"/>
      <c r="L41" s="71"/>
    </row>
    <row r="42" spans="1:12" ht="30" customHeight="1" thickTop="1" x14ac:dyDescent="0.3">
      <c r="A42" s="44">
        <f>SUM(A12:A41)</f>
        <v>0</v>
      </c>
      <c r="B42" s="54" t="s">
        <v>188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</row>
    <row r="43" spans="1:12" ht="20" customHeight="1" x14ac:dyDescent="0.2">
      <c r="A43" s="68" t="s">
        <v>113</v>
      </c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</row>
    <row r="44" spans="1:12" ht="14" customHeight="1" x14ac:dyDescent="0.2">
      <c r="A44" s="29" t="s">
        <v>67</v>
      </c>
      <c r="B44" s="65" t="s">
        <v>41</v>
      </c>
      <c r="C44" s="65"/>
      <c r="D44" s="65"/>
      <c r="E44" s="65"/>
      <c r="F44" s="65"/>
      <c r="G44" s="29" t="s">
        <v>79</v>
      </c>
      <c r="H44" s="65" t="s">
        <v>52</v>
      </c>
      <c r="I44" s="65"/>
      <c r="J44" s="65"/>
      <c r="K44" s="65"/>
      <c r="L44" s="65"/>
    </row>
    <row r="45" spans="1:12" ht="14" customHeight="1" x14ac:dyDescent="0.2">
      <c r="A45" s="29" t="s">
        <v>68</v>
      </c>
      <c r="B45" s="65" t="s">
        <v>42</v>
      </c>
      <c r="C45" s="65"/>
      <c r="D45" s="65"/>
      <c r="E45" s="65"/>
      <c r="F45" s="65"/>
      <c r="G45" s="28" t="s">
        <v>80</v>
      </c>
      <c r="H45" s="66" t="s">
        <v>53</v>
      </c>
      <c r="I45" s="65"/>
      <c r="J45" s="65"/>
      <c r="K45" s="65"/>
      <c r="L45" s="65"/>
    </row>
    <row r="46" spans="1:12" ht="14" customHeight="1" x14ac:dyDescent="0.2">
      <c r="A46" s="29" t="s">
        <v>69</v>
      </c>
      <c r="B46" s="65" t="s">
        <v>43</v>
      </c>
      <c r="C46" s="65"/>
      <c r="D46" s="65"/>
      <c r="E46" s="65"/>
      <c r="F46" s="65"/>
      <c r="G46" s="29" t="s">
        <v>81</v>
      </c>
      <c r="H46" s="65" t="s">
        <v>54</v>
      </c>
      <c r="I46" s="65"/>
      <c r="J46" s="65"/>
      <c r="K46" s="65"/>
      <c r="L46" s="65"/>
    </row>
    <row r="47" spans="1:12" ht="14" customHeight="1" x14ac:dyDescent="0.2">
      <c r="A47" s="29" t="s">
        <v>70</v>
      </c>
      <c r="B47" s="65" t="s">
        <v>44</v>
      </c>
      <c r="C47" s="65"/>
      <c r="D47" s="65"/>
      <c r="E47" s="65"/>
      <c r="F47" s="65"/>
      <c r="G47" s="29" t="s">
        <v>82</v>
      </c>
      <c r="H47" s="65" t="s">
        <v>55</v>
      </c>
      <c r="I47" s="65"/>
      <c r="J47" s="65"/>
      <c r="K47" s="65"/>
      <c r="L47" s="65"/>
    </row>
    <row r="48" spans="1:12" ht="14" customHeight="1" x14ac:dyDescent="0.2">
      <c r="A48" s="29" t="s">
        <v>71</v>
      </c>
      <c r="B48" s="65" t="s">
        <v>45</v>
      </c>
      <c r="C48" s="65"/>
      <c r="D48" s="65"/>
      <c r="E48" s="65"/>
      <c r="F48" s="65"/>
      <c r="G48" s="29" t="s">
        <v>83</v>
      </c>
      <c r="H48" s="65" t="s">
        <v>56</v>
      </c>
      <c r="I48" s="65"/>
      <c r="J48" s="65"/>
      <c r="K48" s="65"/>
      <c r="L48" s="65"/>
    </row>
    <row r="49" spans="1:12" ht="14" customHeight="1" x14ac:dyDescent="0.2">
      <c r="A49" s="29" t="s">
        <v>72</v>
      </c>
      <c r="B49" s="65" t="s">
        <v>195</v>
      </c>
      <c r="C49" s="65"/>
      <c r="D49" s="65"/>
      <c r="E49" s="65"/>
      <c r="F49" s="65"/>
      <c r="G49" s="29" t="s">
        <v>84</v>
      </c>
      <c r="H49" s="65" t="s">
        <v>57</v>
      </c>
      <c r="I49" s="65"/>
      <c r="J49" s="65"/>
      <c r="K49" s="65"/>
      <c r="L49" s="65"/>
    </row>
    <row r="50" spans="1:12" ht="14" customHeight="1" x14ac:dyDescent="0.2">
      <c r="A50" s="29" t="s">
        <v>73</v>
      </c>
      <c r="B50" s="65" t="s">
        <v>46</v>
      </c>
      <c r="C50" s="65"/>
      <c r="D50" s="65"/>
      <c r="E50" s="65"/>
      <c r="F50" s="65"/>
      <c r="G50" s="29" t="s">
        <v>85</v>
      </c>
      <c r="H50" s="65" t="s">
        <v>58</v>
      </c>
      <c r="I50" s="65"/>
      <c r="J50" s="65"/>
      <c r="K50" s="65"/>
      <c r="L50" s="65"/>
    </row>
    <row r="51" spans="1:12" ht="14" customHeight="1" x14ac:dyDescent="0.2">
      <c r="A51" s="29" t="s">
        <v>74</v>
      </c>
      <c r="B51" s="65" t="s">
        <v>47</v>
      </c>
      <c r="C51" s="65"/>
      <c r="D51" s="65"/>
      <c r="E51" s="65"/>
      <c r="F51" s="65"/>
      <c r="G51" s="29" t="s">
        <v>86</v>
      </c>
      <c r="H51" s="65" t="s">
        <v>59</v>
      </c>
      <c r="I51" s="65"/>
      <c r="J51" s="65"/>
      <c r="K51" s="65"/>
      <c r="L51" s="65"/>
    </row>
    <row r="52" spans="1:12" ht="14" customHeight="1" x14ac:dyDescent="0.2">
      <c r="A52" s="29" t="s">
        <v>75</v>
      </c>
      <c r="B52" s="65" t="s">
        <v>48</v>
      </c>
      <c r="C52" s="65"/>
      <c r="D52" s="65"/>
      <c r="E52" s="65"/>
      <c r="F52" s="65"/>
      <c r="G52" s="29" t="s">
        <v>87</v>
      </c>
      <c r="H52" s="65" t="s">
        <v>60</v>
      </c>
      <c r="I52" s="65"/>
      <c r="J52" s="65"/>
      <c r="K52" s="65"/>
      <c r="L52" s="65"/>
    </row>
    <row r="53" spans="1:12" ht="14" customHeight="1" x14ac:dyDescent="0.2">
      <c r="A53" s="29" t="s">
        <v>76</v>
      </c>
      <c r="B53" s="65" t="s">
        <v>49</v>
      </c>
      <c r="C53" s="65"/>
      <c r="D53" s="65"/>
      <c r="E53" s="65"/>
      <c r="F53" s="65"/>
      <c r="G53" s="29" t="s">
        <v>88</v>
      </c>
      <c r="H53" s="65" t="s">
        <v>61</v>
      </c>
      <c r="I53" s="65"/>
      <c r="J53" s="65"/>
      <c r="K53" s="65"/>
      <c r="L53" s="65"/>
    </row>
    <row r="54" spans="1:12" ht="14" customHeight="1" x14ac:dyDescent="0.2">
      <c r="A54" s="29" t="s">
        <v>77</v>
      </c>
      <c r="B54" s="65" t="s">
        <v>50</v>
      </c>
      <c r="C54" s="65"/>
      <c r="D54" s="65"/>
      <c r="E54" s="65"/>
      <c r="F54" s="65"/>
      <c r="G54" s="29" t="s">
        <v>89</v>
      </c>
      <c r="H54" s="65" t="s">
        <v>62</v>
      </c>
      <c r="I54" s="65"/>
      <c r="J54" s="65"/>
      <c r="K54" s="65"/>
      <c r="L54" s="65"/>
    </row>
    <row r="55" spans="1:12" ht="14" customHeight="1" x14ac:dyDescent="0.2">
      <c r="A55" s="29" t="s">
        <v>78</v>
      </c>
      <c r="B55" s="65" t="s">
        <v>51</v>
      </c>
      <c r="C55" s="65"/>
      <c r="D55" s="65"/>
      <c r="E55" s="65"/>
      <c r="F55" s="65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9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250B37-7A8B-F246-92D3-0E7974412355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9" t="s">
        <v>65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spans="1:12" ht="42" customHeight="1" x14ac:dyDescent="0.4">
      <c r="A2" s="60">
        <f>Configuración!B3</f>
        <v>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1:12" ht="24" customHeight="1" x14ac:dyDescent="0.25">
      <c r="A3" s="61" t="str">
        <f>"Curso académico: "&amp;Configuración!B4</f>
        <v xml:space="preserve">Curso académico: 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34" customHeight="1" x14ac:dyDescent="0.3">
      <c r="A4" s="62" t="s">
        <v>129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ht="6" customHeight="1" x14ac:dyDescent="0.2"/>
    <row r="6" spans="1:12" ht="22" customHeight="1" thickBot="1" x14ac:dyDescent="0.25">
      <c r="A6" s="63" t="s">
        <v>66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</row>
    <row r="7" spans="1:12" ht="22" customHeight="1" thickBot="1" x14ac:dyDescent="0.25">
      <c r="A7" s="21" t="s">
        <v>67</v>
      </c>
      <c r="B7" s="21" t="s">
        <v>68</v>
      </c>
      <c r="C7" s="21" t="s">
        <v>69</v>
      </c>
      <c r="D7" s="21" t="s">
        <v>70</v>
      </c>
      <c r="E7" s="21" t="s">
        <v>71</v>
      </c>
      <c r="F7" s="21" t="s">
        <v>72</v>
      </c>
      <c r="G7" s="21" t="s">
        <v>73</v>
      </c>
      <c r="H7" s="21" t="s">
        <v>74</v>
      </c>
      <c r="I7" s="21" t="s">
        <v>75</v>
      </c>
      <c r="J7" s="21" t="s">
        <v>76</v>
      </c>
      <c r="K7" s="21" t="s">
        <v>77</v>
      </c>
      <c r="L7" s="24" t="s">
        <v>78</v>
      </c>
    </row>
    <row r="8" spans="1:12" ht="22" customHeight="1" thickBot="1" x14ac:dyDescent="0.25">
      <c r="A8" s="22" t="s">
        <v>79</v>
      </c>
      <c r="B8" s="22" t="s">
        <v>80</v>
      </c>
      <c r="C8" s="16" t="s">
        <v>81</v>
      </c>
      <c r="D8" s="17" t="s">
        <v>82</v>
      </c>
      <c r="E8" s="17" t="s">
        <v>83</v>
      </c>
      <c r="F8" s="17" t="s">
        <v>84</v>
      </c>
      <c r="G8" s="17" t="s">
        <v>85</v>
      </c>
      <c r="H8" s="17" t="s">
        <v>86</v>
      </c>
      <c r="I8" s="17" t="s">
        <v>87</v>
      </c>
      <c r="J8" s="17" t="s">
        <v>88</v>
      </c>
      <c r="K8" s="17" t="s">
        <v>89</v>
      </c>
      <c r="L8" s="20"/>
    </row>
    <row r="9" spans="1:12" ht="20" customHeight="1" x14ac:dyDescent="0.2">
      <c r="A9" s="64" t="s">
        <v>103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</row>
    <row r="10" spans="1:12" ht="6" customHeight="1" x14ac:dyDescent="0.2"/>
    <row r="11" spans="1:12" ht="26" customHeight="1" x14ac:dyDescent="0.25">
      <c r="A11" s="31" t="s">
        <v>91</v>
      </c>
      <c r="B11" s="67" t="s">
        <v>4</v>
      </c>
      <c r="C11" s="67"/>
      <c r="D11" s="67"/>
      <c r="E11" s="67"/>
      <c r="F11" s="67"/>
      <c r="G11" s="67"/>
      <c r="H11" s="67"/>
      <c r="I11" s="67"/>
      <c r="J11" s="67"/>
      <c r="K11" s="67"/>
      <c r="L11" s="67"/>
    </row>
    <row r="12" spans="1:12" ht="22" customHeight="1" x14ac:dyDescent="0.3">
      <c r="A12" s="32" cm="1">
        <f t="array" ref="A12">IFERROR(INDEX(Control!$C$4:$C$32,SMALL(IF(Control!$B$4:$B$32="Sí",ROW(Control!$B$4:$B$32)),1)-3)-INDEX(Control!$D$4:$D$32,SMALL(IF(Control!$B$4:$B$32="Sí",ROW(Control!$B$4:$B$32)),1)-3)+INDEX(Control!$E$4:$E$32,SMALL(IF(Control!$B$4:$B$32="Sí",ROW(Control!$B$4:$B$32)),1)-3)-SUM(INDEX(Control!$F$4:S$32,SMALL(IF(Control!$B$4:$B$32="Sí",ROW(Control!$B$4:$B$32)),1)-3,0)),"")</f>
        <v>0</v>
      </c>
      <c r="B12" s="55" t="str" cm="1">
        <f t="array" ref="B12">IFERROR(INDEX(Control!$A$4:$A$32,SMALL(IF(Control!$B$4:$B$32="Sí",ROW(Control!$B$4:$B$32)),1)-3)&amp;IF(INDEX(Configuración!$C$10:$C$38,SMALL(IF(Control!$B$4:$B$32="Sí",ROW(Control!$B$4:$B$32)),1)-3)="Sí"," (solo para Enseñanzas Profesionales)",""),"")</f>
        <v>ACORDEÓN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</row>
    <row r="13" spans="1:12" ht="22" customHeight="1" x14ac:dyDescent="0.3">
      <c r="A13" s="33" cm="1">
        <f t="array" ref="A13">IFERROR(INDEX(Control!$C$4:$C$32,SMALL(IF(Control!$B$4:$B$32="Sí",ROW(Control!$B$4:$B$32)),2)-3)-INDEX(Control!$D$4:$D$32,SMALL(IF(Control!$B$4:$B$32="Sí",ROW(Control!$B$4:$B$32)),2)-3)+INDEX(Control!$E$4:$E$32,SMALL(IF(Control!$B$4:$B$32="Sí",ROW(Control!$B$4:$B$32)),2)-3)-SUM(INDEX(Control!$F$4:S$32,SMALL(IF(Control!$B$4:$B$32="Sí",ROW(Control!$B$4:$B$32)),2)-3,0)),"")</f>
        <v>0</v>
      </c>
      <c r="B13" s="57" t="str" cm="1">
        <f t="array" ref="B13">IFERROR(INDEX(Control!$A$4:$A$32,SMALL(IF(Control!$B$4:$B$32="Sí",ROW(Control!$B$4:$B$32)),2)-3)&amp;IF(INDEX(Configuración!$C$10:$C$38,SMALL(IF(Control!$B$4:$B$32="Sí",ROW(Control!$B$4:$B$32)),2)-3)="Sí"," (solo para Enseñanzas Profesionales)",""),"")</f>
        <v>ARPA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</row>
    <row r="14" spans="1:12" ht="22" customHeight="1" x14ac:dyDescent="0.3">
      <c r="A14" s="32" cm="1">
        <f t="array" ref="A14">IFERROR(INDEX(Control!$C$4:$C$32,SMALL(IF(Control!$B$4:$B$32="Sí",ROW(Control!$B$4:$B$32)),3)-3)-INDEX(Control!$D$4:$D$32,SMALL(IF(Control!$B$4:$B$32="Sí",ROW(Control!$B$4:$B$32)),3)-3)+INDEX(Control!$E$4:$E$32,SMALL(IF(Control!$B$4:$B$32="Sí",ROW(Control!$B$4:$B$32)),3)-3)-SUM(INDEX(Control!$F$4:S$32,SMALL(IF(Control!$B$4:$B$32="Sí",ROW(Control!$B$4:$B$32)),3)-3,0)),"")</f>
        <v>0</v>
      </c>
      <c r="B14" s="55" t="str" cm="1">
        <f t="array" ref="B14">IFERROR(INDEX(Control!$A$4:$A$32,SMALL(IF(Control!$B$4:$B$32="Sí",ROW(Control!$B$4:$B$32)),3)-3)&amp;IF(INDEX(Configuración!$C$10:$C$38,SMALL(IF(Control!$B$4:$B$32="Sí",ROW(Control!$B$4:$B$32)),3)-3)="Sí"," (solo para Enseñanzas Profesionales)",""),"")</f>
        <v>BAJO ELÉCTRICO</v>
      </c>
      <c r="C14" s="56"/>
      <c r="D14" s="56"/>
      <c r="E14" s="56"/>
      <c r="F14" s="56"/>
      <c r="G14" s="56"/>
      <c r="H14" s="56"/>
      <c r="I14" s="56"/>
      <c r="J14" s="56"/>
      <c r="K14" s="56"/>
      <c r="L14" s="56"/>
    </row>
    <row r="15" spans="1:12" ht="22" customHeight="1" x14ac:dyDescent="0.3">
      <c r="A15" s="33" cm="1">
        <f t="array" ref="A15">IFERROR(INDEX(Control!$C$4:$C$32,SMALL(IF(Control!$B$4:$B$32="Sí",ROW(Control!$B$4:$B$32)),4)-3)-INDEX(Control!$D$4:$D$32,SMALL(IF(Control!$B$4:$B$32="Sí",ROW(Control!$B$4:$B$32)),4)-3)+INDEX(Control!$E$4:$E$32,SMALL(IF(Control!$B$4:$B$32="Sí",ROW(Control!$B$4:$B$32)),4)-3)-SUM(INDEX(Control!$F$4:S$32,SMALL(IF(Control!$B$4:$B$32="Sí",ROW(Control!$B$4:$B$32)),4)-3,0)),"")</f>
        <v>0</v>
      </c>
      <c r="B15" s="57" t="str" cm="1">
        <f t="array" ref="B15">IFERROR(INDEX(Control!$A$4:$A$32,SMALL(IF(Control!$B$4:$B$32="Sí",ROW(Control!$B$4:$B$32)),4)-3)&amp;IF(INDEX(Configuración!$C$10:$C$38,SMALL(IF(Control!$B$4:$B$32="Sí",ROW(Control!$B$4:$B$32)),4)-3)="Sí"," (solo para Enseñanzas Profesionales)",""),"")</f>
        <v>CANTO (solo para Enseñanzas Profesionales)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</row>
    <row r="16" spans="1:12" ht="22" customHeight="1" x14ac:dyDescent="0.3">
      <c r="A16" s="32" cm="1">
        <f t="array" ref="A16">IFERROR(INDEX(Control!$C$4:$C$32,SMALL(IF(Control!$B$4:$B$32="Sí",ROW(Control!$B$4:$B$32)),5)-3)-INDEX(Control!$D$4:$D$32,SMALL(IF(Control!$B$4:$B$32="Sí",ROW(Control!$B$4:$B$32)),5)-3)+INDEX(Control!$E$4:$E$32,SMALL(IF(Control!$B$4:$B$32="Sí",ROW(Control!$B$4:$B$32)),5)-3)-SUM(INDEX(Control!$F$4:S$32,SMALL(IF(Control!$B$4:$B$32="Sí",ROW(Control!$B$4:$B$32)),5)-3,0)),"")</f>
        <v>0</v>
      </c>
      <c r="B16" s="55" t="str" cm="1">
        <f t="array" ref="B16">IFERROR(INDEX(Control!$A$4:$A$32,SMALL(IF(Control!$B$4:$B$32="Sí",ROW(Control!$B$4:$B$32)),5)-3)&amp;IF(INDEX(Configuración!$C$10:$C$38,SMALL(IF(Control!$B$4:$B$32="Sí",ROW(Control!$B$4:$B$32)),5)-3)="Sí"," (solo para Enseñanzas Profesionales)",""),"")</f>
        <v>CANTO VALENCIANO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</row>
    <row r="17" spans="1:12" ht="22" customHeight="1" x14ac:dyDescent="0.3">
      <c r="A17" s="33" cm="1">
        <f t="array" ref="A17">IFERROR(INDEX(Control!$C$4:$C$32,SMALL(IF(Control!$B$4:$B$32="Sí",ROW(Control!$B$4:$B$32)),6)-3)-INDEX(Control!$D$4:$D$32,SMALL(IF(Control!$B$4:$B$32="Sí",ROW(Control!$B$4:$B$32)),6)-3)+INDEX(Control!$E$4:$E$32,SMALL(IF(Control!$B$4:$B$32="Sí",ROW(Control!$B$4:$B$32)),6)-3)-SUM(INDEX(Control!$F$4:S$32,SMALL(IF(Control!$B$4:$B$32="Sí",ROW(Control!$B$4:$B$32)),6)-3,0)),"")</f>
        <v>0</v>
      </c>
      <c r="B17" s="57" t="str" cm="1">
        <f t="array" ref="B17">IFERROR(INDEX(Control!$A$4:$A$32,SMALL(IF(Control!$B$4:$B$32="Sí",ROW(Control!$B$4:$B$32)),6)-3)&amp;IF(INDEX(Configuración!$C$10:$C$38,SMALL(IF(Control!$B$4:$B$32="Sí",ROW(Control!$B$4:$B$32)),6)-3)="Sí"," (solo para Enseñanzas Profesionales)",""),"")</f>
        <v>CLARINETE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</row>
    <row r="18" spans="1:12" ht="22" customHeight="1" x14ac:dyDescent="0.3">
      <c r="A18" s="32" cm="1">
        <f t="array" ref="A18">IFERROR(INDEX(Control!$C$4:$C$32,SMALL(IF(Control!$B$4:$B$32="Sí",ROW(Control!$B$4:$B$32)),7)-3)-INDEX(Control!$D$4:$D$32,SMALL(IF(Control!$B$4:$B$32="Sí",ROW(Control!$B$4:$B$32)),7)-3)+INDEX(Control!$E$4:$E$32,SMALL(IF(Control!$B$4:$B$32="Sí",ROW(Control!$B$4:$B$32)),7)-3)-SUM(INDEX(Control!$F$4:S$32,SMALL(IF(Control!$B$4:$B$32="Sí",ROW(Control!$B$4:$B$32)),7)-3,0)),"")</f>
        <v>0</v>
      </c>
      <c r="B18" s="55" t="str" cm="1">
        <f t="array" ref="B18">IFERROR(INDEX(Control!$A$4:$A$32,SMALL(IF(Control!$B$4:$B$32="Sí",ROW(Control!$B$4:$B$32)),7)-3)&amp;IF(INDEX(Configuración!$C$10:$C$38,SMALL(IF(Control!$B$4:$B$32="Sí",ROW(Control!$B$4:$B$32)),7)-3)="Sí"," (solo para Enseñanzas Profesionales)",""),"")</f>
        <v>CLAVECÍN</v>
      </c>
      <c r="C18" s="56"/>
      <c r="D18" s="56"/>
      <c r="E18" s="56"/>
      <c r="F18" s="56"/>
      <c r="G18" s="56"/>
      <c r="H18" s="56"/>
      <c r="I18" s="56"/>
      <c r="J18" s="56"/>
      <c r="K18" s="56"/>
      <c r="L18" s="56"/>
    </row>
    <row r="19" spans="1:12" ht="22" customHeight="1" x14ac:dyDescent="0.3">
      <c r="A19" s="33" cm="1">
        <f t="array" ref="A19">IFERROR(INDEX(Control!$C$4:$C$32,SMALL(IF(Control!$B$4:$B$32="Sí",ROW(Control!$B$4:$B$32)),8)-3)-INDEX(Control!$D$4:$D$32,SMALL(IF(Control!$B$4:$B$32="Sí",ROW(Control!$B$4:$B$32)),8)-3)+INDEX(Control!$E$4:$E$32,SMALL(IF(Control!$B$4:$B$32="Sí",ROW(Control!$B$4:$B$32)),8)-3)-SUM(INDEX(Control!$F$4:S$32,SMALL(IF(Control!$B$4:$B$32="Sí",ROW(Control!$B$4:$B$32)),8)-3,0)),"")</f>
        <v>0</v>
      </c>
      <c r="B19" s="57" t="str" cm="1">
        <f t="array" ref="B19">IFERROR(INDEX(Control!$A$4:$A$32,SMALL(IF(Control!$B$4:$B$32="Sí",ROW(Control!$B$4:$B$32)),8)-3)&amp;IF(INDEX(Configuración!$C$10:$C$38,SMALL(IF(Control!$B$4:$B$32="Sí",ROW(Control!$B$4:$B$32)),8)-3)="Sí"," (solo para Enseñanzas Profesionales)",""),"")</f>
        <v>CONTRABAJO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</row>
    <row r="20" spans="1:12" ht="22" customHeight="1" x14ac:dyDescent="0.3">
      <c r="A20" s="32" cm="1">
        <f t="array" ref="A20">IFERROR(INDEX(Control!$C$4:$C$32,SMALL(IF(Control!$B$4:$B$32="Sí",ROW(Control!$B$4:$B$32)),9)-3)-INDEX(Control!$D$4:$D$32,SMALL(IF(Control!$B$4:$B$32="Sí",ROW(Control!$B$4:$B$32)),9)-3)+INDEX(Control!$E$4:$E$32,SMALL(IF(Control!$B$4:$B$32="Sí",ROW(Control!$B$4:$B$32)),9)-3)-SUM(INDEX(Control!$F$4:S$32,SMALL(IF(Control!$B$4:$B$32="Sí",ROW(Control!$B$4:$B$32)),9)-3,0)),"")</f>
        <v>0</v>
      </c>
      <c r="B20" s="55" t="str" cm="1">
        <f t="array" ref="B20">IFERROR(INDEX(Control!$A$4:$A$32,SMALL(IF(Control!$B$4:$B$32="Sí",ROW(Control!$B$4:$B$32)),9)-3)&amp;IF(INDEX(Configuración!$C$10:$C$38,SMALL(IF(Control!$B$4:$B$32="Sí",ROW(Control!$B$4:$B$32)),9)-3)="Sí"," (solo para Enseñanzas Profesionales)",""),"")</f>
        <v>DULZAINA</v>
      </c>
      <c r="C20" s="56"/>
      <c r="D20" s="56"/>
      <c r="E20" s="56"/>
      <c r="F20" s="56"/>
      <c r="G20" s="56"/>
      <c r="H20" s="56"/>
      <c r="I20" s="56"/>
      <c r="J20" s="56"/>
      <c r="K20" s="56"/>
      <c r="L20" s="56"/>
    </row>
    <row r="21" spans="1:12" ht="22" customHeight="1" x14ac:dyDescent="0.3">
      <c r="A21" s="33" cm="1">
        <f t="array" ref="A21">IFERROR(INDEX(Control!$C$4:$C$32,SMALL(IF(Control!$B$4:$B$32="Sí",ROW(Control!$B$4:$B$32)),10)-3)-INDEX(Control!$D$4:$D$32,SMALL(IF(Control!$B$4:$B$32="Sí",ROW(Control!$B$4:$B$32)),10)-3)+INDEX(Control!$E$4:$E$32,SMALL(IF(Control!$B$4:$B$32="Sí",ROW(Control!$B$4:$B$32)),10)-3)-SUM(INDEX(Control!$F$4:S$32,SMALL(IF(Control!$B$4:$B$32="Sí",ROW(Control!$B$4:$B$32)),10)-3,0)),"")</f>
        <v>0</v>
      </c>
      <c r="B21" s="57" t="str" cm="1">
        <f t="array" ref="B21">IFERROR(INDEX(Control!$A$4:$A$32,SMALL(IF(Control!$B$4:$B$32="Sí",ROW(Control!$B$4:$B$32)),10)-3)&amp;IF(INDEX(Configuración!$C$10:$C$38,SMALL(IF(Control!$B$4:$B$32="Sí",ROW(Control!$B$4:$B$32)),10)-3)="Sí"," (solo para Enseñanzas Profesionales)",""),"")</f>
        <v>FAGOT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</row>
    <row r="22" spans="1:12" ht="22" customHeight="1" x14ac:dyDescent="0.3">
      <c r="A22" s="32" cm="1">
        <f t="array" ref="A22">IFERROR(INDEX(Control!$C$4:$C$32,SMALL(IF(Control!$B$4:$B$32="Sí",ROW(Control!$B$4:$B$32)),11)-3)-INDEX(Control!$D$4:$D$32,SMALL(IF(Control!$B$4:$B$32="Sí",ROW(Control!$B$4:$B$32)),11)-3)+INDEX(Control!$E$4:$E$32,SMALL(IF(Control!$B$4:$B$32="Sí",ROW(Control!$B$4:$B$32)),11)-3)-SUM(INDEX(Control!$F$4:S$32,SMALL(IF(Control!$B$4:$B$32="Sí",ROW(Control!$B$4:$B$32)),11)-3,0)),"")</f>
        <v>0</v>
      </c>
      <c r="B22" s="55" t="str" cm="1">
        <f t="array" ref="B22">IFERROR(INDEX(Control!$A$4:$A$32,SMALL(IF(Control!$B$4:$B$32="Sí",ROW(Control!$B$4:$B$32)),11)-3)&amp;IF(INDEX(Configuración!$C$10:$C$38,SMALL(IF(Control!$B$4:$B$32="Sí",ROW(Control!$B$4:$B$32)),11)-3)="Sí"," (solo para Enseñanzas Profesionales)",""),"")</f>
        <v>FLAUTA</v>
      </c>
      <c r="C22" s="56"/>
      <c r="D22" s="56"/>
      <c r="E22" s="56"/>
      <c r="F22" s="56"/>
      <c r="G22" s="56"/>
      <c r="H22" s="56"/>
      <c r="I22" s="56"/>
      <c r="J22" s="56"/>
      <c r="K22" s="56"/>
      <c r="L22" s="56"/>
    </row>
    <row r="23" spans="1:12" ht="22" customHeight="1" x14ac:dyDescent="0.3">
      <c r="A23" s="33" cm="1">
        <f t="array" ref="A23">IFERROR(INDEX(Control!$C$4:$C$32,SMALL(IF(Control!$B$4:$B$32="Sí",ROW(Control!$B$4:$B$32)),12)-3)-INDEX(Control!$D$4:$D$32,SMALL(IF(Control!$B$4:$B$32="Sí",ROW(Control!$B$4:$B$32)),12)-3)+INDEX(Control!$E$4:$E$32,SMALL(IF(Control!$B$4:$B$32="Sí",ROW(Control!$B$4:$B$32)),12)-3)-SUM(INDEX(Control!$F$4:S$32,SMALL(IF(Control!$B$4:$B$32="Sí",ROW(Control!$B$4:$B$32)),12)-3,0)),"")</f>
        <v>0</v>
      </c>
      <c r="B23" s="57" t="str" cm="1">
        <f t="array" ref="B23">IFERROR(INDEX(Control!$A$4:$A$32,SMALL(IF(Control!$B$4:$B$32="Sí",ROW(Control!$B$4:$B$32)),12)-3)&amp;IF(INDEX(Configuración!$C$10:$C$38,SMALL(IF(Control!$B$4:$B$32="Sí",ROW(Control!$B$4:$B$32)),12)-3)="Sí"," (solo para Enseñanzas Profesionales)",""),"")</f>
        <v>FLAUTA DE PICO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</row>
    <row r="24" spans="1:12" ht="22" customHeight="1" x14ac:dyDescent="0.3">
      <c r="A24" s="32" cm="1">
        <f t="array" ref="A24">IFERROR(INDEX(Control!$C$4:$C$32,SMALL(IF(Control!$B$4:$B$32="Sí",ROW(Control!$B$4:$B$32)),13)-3)-INDEX(Control!$D$4:$D$32,SMALL(IF(Control!$B$4:$B$32="Sí",ROW(Control!$B$4:$B$32)),13)-3)+INDEX(Control!$E$4:$E$32,SMALL(IF(Control!$B$4:$B$32="Sí",ROW(Control!$B$4:$B$32)),13)-3)-SUM(INDEX(Control!$F$4:S$32,SMALL(IF(Control!$B$4:$B$32="Sí",ROW(Control!$B$4:$B$32)),13)-3,0)),"")</f>
        <v>0</v>
      </c>
      <c r="B24" s="55" t="str" cm="1">
        <f t="array" ref="B24">IFERROR(INDEX(Control!$A$4:$A$32,SMALL(IF(Control!$B$4:$B$32="Sí",ROW(Control!$B$4:$B$32)),13)-3)&amp;IF(INDEX(Configuración!$C$10:$C$38,SMALL(IF(Control!$B$4:$B$32="Sí",ROW(Control!$B$4:$B$32)),13)-3)="Sí"," (solo para Enseñanzas Profesionales)",""),"")</f>
        <v>GUITARRA</v>
      </c>
      <c r="C24" s="56"/>
      <c r="D24" s="56"/>
      <c r="E24" s="56"/>
      <c r="F24" s="56"/>
      <c r="G24" s="56"/>
      <c r="H24" s="56"/>
      <c r="I24" s="56"/>
      <c r="J24" s="56"/>
      <c r="K24" s="56"/>
      <c r="L24" s="56"/>
    </row>
    <row r="25" spans="1:12" ht="22" customHeight="1" x14ac:dyDescent="0.3">
      <c r="A25" s="33" cm="1">
        <f t="array" ref="A25">IFERROR(INDEX(Control!$C$4:$C$32,SMALL(IF(Control!$B$4:$B$32="Sí",ROW(Control!$B$4:$B$32)),14)-3)-INDEX(Control!$D$4:$D$32,SMALL(IF(Control!$B$4:$B$32="Sí",ROW(Control!$B$4:$B$32)),14)-3)+INDEX(Control!$E$4:$E$32,SMALL(IF(Control!$B$4:$B$32="Sí",ROW(Control!$B$4:$B$32)),14)-3)-SUM(INDEX(Control!$F$4:S$32,SMALL(IF(Control!$B$4:$B$32="Sí",ROW(Control!$B$4:$B$32)),14)-3,0)),"")</f>
        <v>0</v>
      </c>
      <c r="B25" s="57" t="str" cm="1">
        <f t="array" ref="B25">IFERROR(INDEX(Control!$A$4:$A$32,SMALL(IF(Control!$B$4:$B$32="Sí",ROW(Control!$B$4:$B$32)),14)-3)&amp;IF(INDEX(Configuración!$C$10:$C$38,SMALL(IF(Control!$B$4:$B$32="Sí",ROW(Control!$B$4:$B$32)),14)-3)="Sí"," (solo para Enseñanzas Profesionales)",""),"")</f>
        <v>GUITARRA ELÉCTRICA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</row>
    <row r="26" spans="1:12" ht="22" customHeight="1" x14ac:dyDescent="0.3">
      <c r="A26" s="32" cm="1">
        <f t="array" ref="A26">IFERROR(INDEX(Control!$C$4:$C$32,SMALL(IF(Control!$B$4:$B$32="Sí",ROW(Control!$B$4:$B$32)),15)-3)-INDEX(Control!$D$4:$D$32,SMALL(IF(Control!$B$4:$B$32="Sí",ROW(Control!$B$4:$B$32)),15)-3)+INDEX(Control!$E$4:$E$32,SMALL(IF(Control!$B$4:$B$32="Sí",ROW(Control!$B$4:$B$32)),15)-3)-SUM(INDEX(Control!$F$4:S$32,SMALL(IF(Control!$B$4:$B$32="Sí",ROW(Control!$B$4:$B$32)),15)-3,0)),"")</f>
        <v>0</v>
      </c>
      <c r="B26" s="55" t="str" cm="1">
        <f t="array" ref="B26">IFERROR(INDEX(Control!$A$4:$A$32,SMALL(IF(Control!$B$4:$B$32="Sí",ROW(Control!$B$4:$B$32)),15)-3)&amp;IF(INDEX(Configuración!$C$10:$C$38,SMALL(IF(Control!$B$4:$B$32="Sí",ROW(Control!$B$4:$B$32)),15)-3)="Sí"," (solo para Enseñanzas Profesionales)",""),"")</f>
        <v>INSTRUMENTOS DE CUERDA PULSADA DEL RENACIMIENTO Y BARROCO</v>
      </c>
      <c r="C26" s="56"/>
      <c r="D26" s="56"/>
      <c r="E26" s="56"/>
      <c r="F26" s="56"/>
      <c r="G26" s="56"/>
      <c r="H26" s="56"/>
      <c r="I26" s="56"/>
      <c r="J26" s="56"/>
      <c r="K26" s="56"/>
      <c r="L26" s="56"/>
    </row>
    <row r="27" spans="1:12" ht="22" customHeight="1" x14ac:dyDescent="0.3">
      <c r="A27" s="33" cm="1">
        <f t="array" ref="A27">IFERROR(INDEX(Control!$C$4:$C$32,SMALL(IF(Control!$B$4:$B$32="Sí",ROW(Control!$B$4:$B$32)),16)-3)-INDEX(Control!$D$4:$D$32,SMALL(IF(Control!$B$4:$B$32="Sí",ROW(Control!$B$4:$B$32)),16)-3)+INDEX(Control!$E$4:$E$32,SMALL(IF(Control!$B$4:$B$32="Sí",ROW(Control!$B$4:$B$32)),16)-3)-SUM(INDEX(Control!$F$4:S$32,SMALL(IF(Control!$B$4:$B$32="Sí",ROW(Control!$B$4:$B$32)),16)-3,0)),"")</f>
        <v>0</v>
      </c>
      <c r="B27" s="57" t="str" cm="1">
        <f t="array" ref="B27">IFERROR(INDEX(Control!$A$4:$A$32,SMALL(IF(Control!$B$4:$B$32="Sí",ROW(Control!$B$4:$B$32)),16)-3)&amp;IF(INDEX(Configuración!$C$10:$C$38,SMALL(IF(Control!$B$4:$B$32="Sí",ROW(Control!$B$4:$B$32)),16)-3)="Sí"," (solo para Enseñanzas Profesionales)",""),"")</f>
        <v>INSTRUMENTOS DE PLECTRO</v>
      </c>
      <c r="C27" s="58"/>
      <c r="D27" s="58"/>
      <c r="E27" s="58"/>
      <c r="F27" s="58"/>
      <c r="G27" s="58"/>
      <c r="H27" s="58"/>
      <c r="I27" s="58"/>
      <c r="J27" s="58"/>
      <c r="K27" s="58"/>
      <c r="L27" s="58"/>
    </row>
    <row r="28" spans="1:12" ht="22" customHeight="1" x14ac:dyDescent="0.3">
      <c r="A28" s="32" cm="1">
        <f t="array" ref="A28">IFERROR(INDEX(Control!$C$4:$C$32,SMALL(IF(Control!$B$4:$B$32="Sí",ROW(Control!$B$4:$B$32)),17)-3)-INDEX(Control!$D$4:$D$32,SMALL(IF(Control!$B$4:$B$32="Sí",ROW(Control!$B$4:$B$32)),17)-3)+INDEX(Control!$E$4:$E$32,SMALL(IF(Control!$B$4:$B$32="Sí",ROW(Control!$B$4:$B$32)),17)-3)-SUM(INDEX(Control!$F$4:S$32,SMALL(IF(Control!$B$4:$B$32="Sí",ROW(Control!$B$4:$B$32)),17)-3,0)),"")</f>
        <v>0</v>
      </c>
      <c r="B28" s="55" t="str" cm="1">
        <f t="array" ref="B28">IFERROR(INDEX(Control!$A$4:$A$32,SMALL(IF(Control!$B$4:$B$32="Sí",ROW(Control!$B$4:$B$32)),17)-3)&amp;IF(INDEX(Configuración!$C$10:$C$38,SMALL(IF(Control!$B$4:$B$32="Sí",ROW(Control!$B$4:$B$32)),17)-3)="Sí"," (solo para Enseñanzas Profesionales)",""),"")</f>
        <v>OBOE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</row>
    <row r="29" spans="1:12" ht="22" customHeight="1" x14ac:dyDescent="0.3">
      <c r="A29" s="33" cm="1">
        <f t="array" ref="A29">IFERROR(INDEX(Control!$C$4:$C$32,SMALL(IF(Control!$B$4:$B$32="Sí",ROW(Control!$B$4:$B$32)),18)-3)-INDEX(Control!$D$4:$D$32,SMALL(IF(Control!$B$4:$B$32="Sí",ROW(Control!$B$4:$B$32)),18)-3)+INDEX(Control!$E$4:$E$32,SMALL(IF(Control!$B$4:$B$32="Sí",ROW(Control!$B$4:$B$32)),18)-3)-SUM(INDEX(Control!$F$4:S$32,SMALL(IF(Control!$B$4:$B$32="Sí",ROW(Control!$B$4:$B$32)),18)-3,0)),"")</f>
        <v>0</v>
      </c>
      <c r="B29" s="57" t="str" cm="1">
        <f t="array" ref="B29">IFERROR(INDEX(Control!$A$4:$A$32,SMALL(IF(Control!$B$4:$B$32="Sí",ROW(Control!$B$4:$B$32)),18)-3)&amp;IF(INDEX(Configuración!$C$10:$C$38,SMALL(IF(Control!$B$4:$B$32="Sí",ROW(Control!$B$4:$B$32)),18)-3)="Sí"," (solo para Enseñanzas Profesionales)",""),"")</f>
        <v>ÓRGANO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</row>
    <row r="30" spans="1:12" ht="22" customHeight="1" x14ac:dyDescent="0.3">
      <c r="A30" s="32" cm="1">
        <f t="array" ref="A30">IFERROR(INDEX(Control!$C$4:$C$32,SMALL(IF(Control!$B$4:$B$32="Sí",ROW(Control!$B$4:$B$32)),19)-3)-INDEX(Control!$D$4:$D$32,SMALL(IF(Control!$B$4:$B$32="Sí",ROW(Control!$B$4:$B$32)),19)-3)+INDEX(Control!$E$4:$E$32,SMALL(IF(Control!$B$4:$B$32="Sí",ROW(Control!$B$4:$B$32)),19)-3)-SUM(INDEX(Control!$F$4:S$32,SMALL(IF(Control!$B$4:$B$32="Sí",ROW(Control!$B$4:$B$32)),19)-3,0)),"")</f>
        <v>0</v>
      </c>
      <c r="B30" s="55" t="str" cm="1">
        <f t="array" ref="B30">IFERROR(INDEX(Control!$A$4:$A$32,SMALL(IF(Control!$B$4:$B$32="Sí",ROW(Control!$B$4:$B$32)),19)-3)&amp;IF(INDEX(Configuración!$C$10:$C$38,SMALL(IF(Control!$B$4:$B$32="Sí",ROW(Control!$B$4:$B$32)),19)-3)="Sí"," (solo para Enseñanzas Profesionales)",""),"")</f>
        <v>PERCUSIÓN</v>
      </c>
      <c r="C30" s="56"/>
      <c r="D30" s="56"/>
      <c r="E30" s="56"/>
      <c r="F30" s="56"/>
      <c r="G30" s="56"/>
      <c r="H30" s="56"/>
      <c r="I30" s="56"/>
      <c r="J30" s="56"/>
      <c r="K30" s="56"/>
      <c r="L30" s="56"/>
    </row>
    <row r="31" spans="1:12" ht="22" customHeight="1" x14ac:dyDescent="0.3">
      <c r="A31" s="33" cm="1">
        <f t="array" ref="A31">IFERROR(INDEX(Control!$C$4:$C$32,SMALL(IF(Control!$B$4:$B$32="Sí",ROW(Control!$B$4:$B$32)),20)-3)-INDEX(Control!$D$4:$D$32,SMALL(IF(Control!$B$4:$B$32="Sí",ROW(Control!$B$4:$B$32)),20)-3)+INDEX(Control!$E$4:$E$32,SMALL(IF(Control!$B$4:$B$32="Sí",ROW(Control!$B$4:$B$32)),20)-3)-SUM(INDEX(Control!$F$4:S$32,SMALL(IF(Control!$B$4:$B$32="Sí",ROW(Control!$B$4:$B$32)),20)-3,0)),"")</f>
        <v>0</v>
      </c>
      <c r="B31" s="57" t="str" cm="1">
        <f t="array" ref="B31">IFERROR(INDEX(Control!$A$4:$A$32,SMALL(IF(Control!$B$4:$B$32="Sí",ROW(Control!$B$4:$B$32)),20)-3)&amp;IF(INDEX(Configuración!$C$10:$C$38,SMALL(IF(Control!$B$4:$B$32="Sí",ROW(Control!$B$4:$B$32)),20)-3)="Sí"," (solo para Enseñanzas Profesionales)",""),"")</f>
        <v>PIANO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</row>
    <row r="32" spans="1:12" ht="22" customHeight="1" x14ac:dyDescent="0.3">
      <c r="A32" s="32" cm="1">
        <f t="array" ref="A32">IFERROR(INDEX(Control!$C$4:$C$32,SMALL(IF(Control!$B$4:$B$32="Sí",ROW(Control!$B$4:$B$32)),21)-3)-INDEX(Control!$D$4:$D$32,SMALL(IF(Control!$B$4:$B$32="Sí",ROW(Control!$B$4:$B$32)),21)-3)+INDEX(Control!$E$4:$E$32,SMALL(IF(Control!$B$4:$B$32="Sí",ROW(Control!$B$4:$B$32)),21)-3)-SUM(INDEX(Control!$F$4:S$32,SMALL(IF(Control!$B$4:$B$32="Sí",ROW(Control!$B$4:$B$32)),21)-3,0)),"")</f>
        <v>0</v>
      </c>
      <c r="B32" s="55" t="str" cm="1">
        <f t="array" ref="B32">IFERROR(INDEX(Control!$A$4:$A$32,SMALL(IF(Control!$B$4:$B$32="Sí",ROW(Control!$B$4:$B$32)),21)-3)&amp;IF(INDEX(Configuración!$C$10:$C$38,SMALL(IF(Control!$B$4:$B$32="Sí",ROW(Control!$B$4:$B$32)),21)-3)="Sí"," (solo para Enseñanzas Profesionales)",""),"")</f>
        <v>SAXOFÓN</v>
      </c>
      <c r="C32" s="56"/>
      <c r="D32" s="56"/>
      <c r="E32" s="56"/>
      <c r="F32" s="56"/>
      <c r="G32" s="56"/>
      <c r="H32" s="56"/>
      <c r="I32" s="56"/>
      <c r="J32" s="56"/>
      <c r="K32" s="56"/>
      <c r="L32" s="56"/>
    </row>
    <row r="33" spans="1:12" ht="22" customHeight="1" x14ac:dyDescent="0.3">
      <c r="A33" s="33" cm="1">
        <f t="array" ref="A33">IFERROR(INDEX(Control!$C$4:$C$32,SMALL(IF(Control!$B$4:$B$32="Sí",ROW(Control!$B$4:$B$32)),22)-3)-INDEX(Control!$D$4:$D$32,SMALL(IF(Control!$B$4:$B$32="Sí",ROW(Control!$B$4:$B$32)),22)-3)+INDEX(Control!$E$4:$E$32,SMALL(IF(Control!$B$4:$B$32="Sí",ROW(Control!$B$4:$B$32)),22)-3)-SUM(INDEX(Control!$F$4:S$32,SMALL(IF(Control!$B$4:$B$32="Sí",ROW(Control!$B$4:$B$32)),22)-3,0)),"")</f>
        <v>0</v>
      </c>
      <c r="B33" s="57" t="str" cm="1">
        <f t="array" ref="B33">IFERROR(INDEX(Control!$A$4:$A$32,SMALL(IF(Control!$B$4:$B$32="Sí",ROW(Control!$B$4:$B$32)),22)-3)&amp;IF(INDEX(Configuración!$C$10:$C$38,SMALL(IF(Control!$B$4:$B$32="Sí",ROW(Control!$B$4:$B$32)),22)-3)="Sí"," (solo para Enseñanzas Profesionales)",""),"")</f>
        <v>TROMBÓN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</row>
    <row r="34" spans="1:12" ht="22" customHeight="1" x14ac:dyDescent="0.3">
      <c r="A34" s="32" cm="1">
        <f t="array" ref="A34">IFERROR(INDEX(Control!$C$4:$C$32,SMALL(IF(Control!$B$4:$B$32="Sí",ROW(Control!$B$4:$B$32)),23)-3)-INDEX(Control!$D$4:$D$32,SMALL(IF(Control!$B$4:$B$32="Sí",ROW(Control!$B$4:$B$32)),23)-3)+INDEX(Control!$E$4:$E$32,SMALL(IF(Control!$B$4:$B$32="Sí",ROW(Control!$B$4:$B$32)),23)-3)-SUM(INDEX(Control!$F$4:S$32,SMALL(IF(Control!$B$4:$B$32="Sí",ROW(Control!$B$4:$B$32)),23)-3,0)),"")</f>
        <v>0</v>
      </c>
      <c r="B34" s="55" t="str" cm="1">
        <f t="array" ref="B34">IFERROR(INDEX(Control!$A$4:$A$32,SMALL(IF(Control!$B$4:$B$32="Sí",ROW(Control!$B$4:$B$32)),23)-3)&amp;IF(INDEX(Configuración!$C$10:$C$38,SMALL(IF(Control!$B$4:$B$32="Sí",ROW(Control!$B$4:$B$32)),23)-3)="Sí"," (solo para Enseñanzas Profesionales)",""),"")</f>
        <v>TROMPA</v>
      </c>
      <c r="C34" s="56"/>
      <c r="D34" s="56"/>
      <c r="E34" s="56"/>
      <c r="F34" s="56"/>
      <c r="G34" s="56"/>
      <c r="H34" s="56"/>
      <c r="I34" s="56"/>
      <c r="J34" s="56"/>
      <c r="K34" s="56"/>
      <c r="L34" s="56"/>
    </row>
    <row r="35" spans="1:12" ht="22" customHeight="1" x14ac:dyDescent="0.3">
      <c r="A35" s="33" cm="1">
        <f t="array" ref="A35">IFERROR(INDEX(Control!$C$4:$C$32,SMALL(IF(Control!$B$4:$B$32="Sí",ROW(Control!$B$4:$B$32)),24)-3)-INDEX(Control!$D$4:$D$32,SMALL(IF(Control!$B$4:$B$32="Sí",ROW(Control!$B$4:$B$32)),24)-3)+INDEX(Control!$E$4:$E$32,SMALL(IF(Control!$B$4:$B$32="Sí",ROW(Control!$B$4:$B$32)),24)-3)-SUM(INDEX(Control!$F$4:S$32,SMALL(IF(Control!$B$4:$B$32="Sí",ROW(Control!$B$4:$B$32)),24)-3,0)),"")</f>
        <v>0</v>
      </c>
      <c r="B35" s="57" t="str" cm="1">
        <f t="array" ref="B35">IFERROR(INDEX(Control!$A$4:$A$32,SMALL(IF(Control!$B$4:$B$32="Sí",ROW(Control!$B$4:$B$32)),24)-3)&amp;IF(INDEX(Configuración!$C$10:$C$38,SMALL(IF(Control!$B$4:$B$32="Sí",ROW(Control!$B$4:$B$32)),24)-3)="Sí"," (solo para Enseñanzas Profesionales)",""),"")</f>
        <v>TROMPETA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</row>
    <row r="36" spans="1:12" ht="22" customHeight="1" x14ac:dyDescent="0.3">
      <c r="A36" s="32" cm="1">
        <f t="array" ref="A36">IFERROR(INDEX(Control!$C$4:$C$32,SMALL(IF(Control!$B$4:$B$32="Sí",ROW(Control!$B$4:$B$32)),25)-3)-INDEX(Control!$D$4:$D$32,SMALL(IF(Control!$B$4:$B$32="Sí",ROW(Control!$B$4:$B$32)),25)-3)+INDEX(Control!$E$4:$E$32,SMALL(IF(Control!$B$4:$B$32="Sí",ROW(Control!$B$4:$B$32)),25)-3)-SUM(INDEX(Control!$F$4:S$32,SMALL(IF(Control!$B$4:$B$32="Sí",ROW(Control!$B$4:$B$32)),25)-3,0)),"")</f>
        <v>0</v>
      </c>
      <c r="B36" s="55" t="str" cm="1">
        <f t="array" ref="B36">IFERROR(INDEX(Control!$A$4:$A$32,SMALL(IF(Control!$B$4:$B$32="Sí",ROW(Control!$B$4:$B$32)),25)-3)&amp;IF(INDEX(Configuración!$C$10:$C$38,SMALL(IF(Control!$B$4:$B$32="Sí",ROW(Control!$B$4:$B$32)),25)-3)="Sí"," (solo para Enseñanzas Profesionales)",""),"")</f>
        <v>TUBA</v>
      </c>
      <c r="C36" s="56"/>
      <c r="D36" s="56"/>
      <c r="E36" s="56"/>
      <c r="F36" s="56"/>
      <c r="G36" s="56"/>
      <c r="H36" s="56"/>
      <c r="I36" s="56"/>
      <c r="J36" s="56"/>
      <c r="K36" s="56"/>
      <c r="L36" s="56"/>
    </row>
    <row r="37" spans="1:12" ht="22" customHeight="1" x14ac:dyDescent="0.3">
      <c r="A37" s="33" cm="1">
        <f t="array" ref="A37">IFERROR(INDEX(Control!$C$4:$C$32,SMALL(IF(Control!$B$4:$B$32="Sí",ROW(Control!$B$4:$B$32)),26)-3)-INDEX(Control!$D$4:$D$32,SMALL(IF(Control!$B$4:$B$32="Sí",ROW(Control!$B$4:$B$32)),26)-3)+INDEX(Control!$E$4:$E$32,SMALL(IF(Control!$B$4:$B$32="Sí",ROW(Control!$B$4:$B$32)),26)-3)-SUM(INDEX(Control!$F$4:S$32,SMALL(IF(Control!$B$4:$B$32="Sí",ROW(Control!$B$4:$B$32)),26)-3,0)),"")</f>
        <v>0</v>
      </c>
      <c r="B37" s="57" t="str" cm="1">
        <f t="array" ref="B37">IFERROR(INDEX(Control!$A$4:$A$32,SMALL(IF(Control!$B$4:$B$32="Sí",ROW(Control!$B$4:$B$32)),26)-3)&amp;IF(INDEX(Configuración!$C$10:$C$38,SMALL(IF(Control!$B$4:$B$32="Sí",ROW(Control!$B$4:$B$32)),26)-3)="Sí"," (solo para Enseñanzas Profesionales)",""),"")</f>
        <v>VIOLA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</row>
    <row r="38" spans="1:12" ht="22" customHeight="1" x14ac:dyDescent="0.3">
      <c r="A38" s="32" cm="1">
        <f t="array" ref="A38">IFERROR(INDEX(Control!$C$4:$C$32,SMALL(IF(Control!$B$4:$B$32="Sí",ROW(Control!$B$4:$B$32)),27)-3)-INDEX(Control!$D$4:$D$32,SMALL(IF(Control!$B$4:$B$32="Sí",ROW(Control!$B$4:$B$32)),27)-3)+INDEX(Control!$E$4:$E$32,SMALL(IF(Control!$B$4:$B$32="Sí",ROW(Control!$B$4:$B$32)),27)-3)-SUM(INDEX(Control!$F$4:S$32,SMALL(IF(Control!$B$4:$B$32="Sí",ROW(Control!$B$4:$B$32)),27)-3,0)),"")</f>
        <v>0</v>
      </c>
      <c r="B38" s="55" t="str" cm="1">
        <f t="array" ref="B38">IFERROR(INDEX(Control!$A$4:$A$32,SMALL(IF(Control!$B$4:$B$32="Sí",ROW(Control!$B$4:$B$32)),27)-3)&amp;IF(INDEX(Configuración!$C$10:$C$38,SMALL(IF(Control!$B$4:$B$32="Sí",ROW(Control!$B$4:$B$32)),27)-3)="Sí"," (solo para Enseñanzas Profesionales)",""),"")</f>
        <v>VIOLA DA GAMBA</v>
      </c>
      <c r="C38" s="56"/>
      <c r="D38" s="56"/>
      <c r="E38" s="56"/>
      <c r="F38" s="56"/>
      <c r="G38" s="56"/>
      <c r="H38" s="56"/>
      <c r="I38" s="56"/>
      <c r="J38" s="56"/>
      <c r="K38" s="56"/>
      <c r="L38" s="56"/>
    </row>
    <row r="39" spans="1:12" ht="22" customHeight="1" x14ac:dyDescent="0.3">
      <c r="A39" s="33" cm="1">
        <f t="array" ref="A39">IFERROR(INDEX(Control!$C$4:$C$32,SMALL(IF(Control!$B$4:$B$32="Sí",ROW(Control!$B$4:$B$32)),28)-3)-INDEX(Control!$D$4:$D$32,SMALL(IF(Control!$B$4:$B$32="Sí",ROW(Control!$B$4:$B$32)),28)-3)+INDEX(Control!$E$4:$E$32,SMALL(IF(Control!$B$4:$B$32="Sí",ROW(Control!$B$4:$B$32)),28)-3)-SUM(INDEX(Control!$F$4:S$32,SMALL(IF(Control!$B$4:$B$32="Sí",ROW(Control!$B$4:$B$32)),28)-3,0)),"")</f>
        <v>0</v>
      </c>
      <c r="B39" s="57" t="str" cm="1">
        <f t="array" ref="B39">IFERROR(INDEX(Control!$A$4:$A$32,SMALL(IF(Control!$B$4:$B$32="Sí",ROW(Control!$B$4:$B$32)),28)-3)&amp;IF(INDEX(Configuración!$C$10:$C$38,SMALL(IF(Control!$B$4:$B$32="Sí",ROW(Control!$B$4:$B$32)),28)-3)="Sí"," (solo para Enseñanzas Profesionales)",""),"")</f>
        <v>VIOLÍN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</row>
    <row r="40" spans="1:12" ht="22" customHeight="1" x14ac:dyDescent="0.3">
      <c r="A40" s="32" cm="1">
        <f t="array" ref="A40">IFERROR(INDEX(Control!$C$4:$C$32,SMALL(IF(Control!$B$4:$B$32="Sí",ROW(Control!$B$4:$B$32)),29)-3)-INDEX(Control!$D$4:$D$32,SMALL(IF(Control!$B$4:$B$32="Sí",ROW(Control!$B$4:$B$32)),29)-3)+INDEX(Control!$E$4:$E$32,SMALL(IF(Control!$B$4:$B$32="Sí",ROW(Control!$B$4:$B$32)),29)-3)-SUM(INDEX(Control!$F$4:S$32,SMALL(IF(Control!$B$4:$B$32="Sí",ROW(Control!$B$4:$B$32)),29)-3,0)),"")</f>
        <v>0</v>
      </c>
      <c r="B40" s="55" t="str" cm="1">
        <f t="array" ref="B40">IFERROR(INDEX(Control!$A$4:$A$32,SMALL(IF(Control!$B$4:$B$32="Sí",ROW(Control!$B$4:$B$32)),29)-3)&amp;IF(INDEX(Configuración!$C$10:$C$38,SMALL(IF(Control!$B$4:$B$32="Sí",ROW(Control!$B$4:$B$32)),29)-3)="Sí"," (solo para Enseñanzas Profesionales)",""),"")</f>
        <v>VIOLONCHELO</v>
      </c>
      <c r="C40" s="56"/>
      <c r="D40" s="56"/>
      <c r="E40" s="56"/>
      <c r="F40" s="56"/>
      <c r="G40" s="56"/>
      <c r="H40" s="56"/>
      <c r="I40" s="56"/>
      <c r="J40" s="56"/>
      <c r="K40" s="56"/>
      <c r="L40" s="56"/>
    </row>
    <row r="41" spans="1:12" ht="22" customHeight="1" thickBot="1" x14ac:dyDescent="0.35">
      <c r="A41" s="43" t="str" cm="1">
        <f t="array" ref="A41">IFERROR(INDEX(Control!$C$4:$C$32,SMALL(IF(Control!$B$4:$B$32="Sí",ROW(Control!$B$4:$B$32)),30)-3)-INDEX(Control!$D$4:$D$32,SMALL(IF(Control!$B$4:$B$32="Sí",ROW(Control!$B$4:$B$32)),30)-3)+INDEX(Control!$E$4:$E$32,SMALL(IF(Control!$B$4:$B$32="Sí",ROW(Control!$B$4:$B$32)),30)-3)-SUM(INDEX(Control!$F$4:S$32,SMALL(IF(Control!$B$4:$B$32="Sí",ROW(Control!$B$4:$B$32)),30)-3,0)),"")</f>
        <v/>
      </c>
      <c r="B41" s="70" t="str" cm="1">
        <f t="array" ref="B41">IFERROR(INDEX(Control!$A$4:$A$32,SMALL(IF(Control!$B$4:$B$32="Sí",ROW(Control!$B$4:$B$32)),30)-3)&amp;IF(INDEX(Configuración!$C$10:$C$38,SMALL(IF(Control!$B$4:$B$32="Sí",ROW(Control!$B$4:$B$32)),30)-3)="Sí"," (solo para Enseñanzas Profesionales)",""),"")</f>
        <v/>
      </c>
      <c r="C41" s="71"/>
      <c r="D41" s="71"/>
      <c r="E41" s="71"/>
      <c r="F41" s="71"/>
      <c r="G41" s="71"/>
      <c r="H41" s="71"/>
      <c r="I41" s="71"/>
      <c r="J41" s="71"/>
      <c r="K41" s="71"/>
      <c r="L41" s="71"/>
    </row>
    <row r="42" spans="1:12" ht="30" customHeight="1" thickTop="1" x14ac:dyDescent="0.3">
      <c r="A42" s="44">
        <f>SUM(A12:A41)</f>
        <v>0</v>
      </c>
      <c r="B42" s="54" t="s">
        <v>188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</row>
    <row r="43" spans="1:12" ht="20" customHeight="1" x14ac:dyDescent="0.2">
      <c r="A43" s="68" t="s">
        <v>113</v>
      </c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</row>
    <row r="44" spans="1:12" ht="14" customHeight="1" x14ac:dyDescent="0.2">
      <c r="A44" s="29" t="s">
        <v>67</v>
      </c>
      <c r="B44" s="65" t="s">
        <v>41</v>
      </c>
      <c r="C44" s="65"/>
      <c r="D44" s="65"/>
      <c r="E44" s="65"/>
      <c r="F44" s="65"/>
      <c r="G44" s="29" t="s">
        <v>79</v>
      </c>
      <c r="H44" s="65" t="s">
        <v>52</v>
      </c>
      <c r="I44" s="65"/>
      <c r="J44" s="65"/>
      <c r="K44" s="65"/>
      <c r="L44" s="65"/>
    </row>
    <row r="45" spans="1:12" ht="14" customHeight="1" x14ac:dyDescent="0.2">
      <c r="A45" s="29" t="s">
        <v>68</v>
      </c>
      <c r="B45" s="65" t="s">
        <v>42</v>
      </c>
      <c r="C45" s="65"/>
      <c r="D45" s="65"/>
      <c r="E45" s="65"/>
      <c r="F45" s="65"/>
      <c r="G45" s="29" t="s">
        <v>80</v>
      </c>
      <c r="H45" s="65" t="s">
        <v>53</v>
      </c>
      <c r="I45" s="65"/>
      <c r="J45" s="65"/>
      <c r="K45" s="65"/>
      <c r="L45" s="65"/>
    </row>
    <row r="46" spans="1:12" ht="14" customHeight="1" x14ac:dyDescent="0.2">
      <c r="A46" s="29" t="s">
        <v>69</v>
      </c>
      <c r="B46" s="65" t="s">
        <v>43</v>
      </c>
      <c r="C46" s="65"/>
      <c r="D46" s="65"/>
      <c r="E46" s="65"/>
      <c r="F46" s="65"/>
      <c r="G46" s="28" t="s">
        <v>81</v>
      </c>
      <c r="H46" s="66" t="s">
        <v>54</v>
      </c>
      <c r="I46" s="65"/>
      <c r="J46" s="65"/>
      <c r="K46" s="65"/>
      <c r="L46" s="65"/>
    </row>
    <row r="47" spans="1:12" ht="14" customHeight="1" x14ac:dyDescent="0.2">
      <c r="A47" s="29" t="s">
        <v>70</v>
      </c>
      <c r="B47" s="65" t="s">
        <v>44</v>
      </c>
      <c r="C47" s="65"/>
      <c r="D47" s="65"/>
      <c r="E47" s="65"/>
      <c r="F47" s="65"/>
      <c r="G47" s="29" t="s">
        <v>82</v>
      </c>
      <c r="H47" s="65" t="s">
        <v>55</v>
      </c>
      <c r="I47" s="65"/>
      <c r="J47" s="65"/>
      <c r="K47" s="65"/>
      <c r="L47" s="65"/>
    </row>
    <row r="48" spans="1:12" ht="14" customHeight="1" x14ac:dyDescent="0.2">
      <c r="A48" s="29" t="s">
        <v>71</v>
      </c>
      <c r="B48" s="65" t="s">
        <v>45</v>
      </c>
      <c r="C48" s="65"/>
      <c r="D48" s="65"/>
      <c r="E48" s="65"/>
      <c r="F48" s="65"/>
      <c r="G48" s="29" t="s">
        <v>83</v>
      </c>
      <c r="H48" s="65" t="s">
        <v>56</v>
      </c>
      <c r="I48" s="65"/>
      <c r="J48" s="65"/>
      <c r="K48" s="65"/>
      <c r="L48" s="65"/>
    </row>
    <row r="49" spans="1:12" ht="14" customHeight="1" x14ac:dyDescent="0.2">
      <c r="A49" s="29" t="s">
        <v>72</v>
      </c>
      <c r="B49" s="65" t="s">
        <v>195</v>
      </c>
      <c r="C49" s="65"/>
      <c r="D49" s="65"/>
      <c r="E49" s="65"/>
      <c r="F49" s="65"/>
      <c r="G49" s="29" t="s">
        <v>84</v>
      </c>
      <c r="H49" s="65" t="s">
        <v>57</v>
      </c>
      <c r="I49" s="65"/>
      <c r="J49" s="65"/>
      <c r="K49" s="65"/>
      <c r="L49" s="65"/>
    </row>
    <row r="50" spans="1:12" ht="14" customHeight="1" x14ac:dyDescent="0.2">
      <c r="A50" s="29" t="s">
        <v>73</v>
      </c>
      <c r="B50" s="65" t="s">
        <v>46</v>
      </c>
      <c r="C50" s="65"/>
      <c r="D50" s="65"/>
      <c r="E50" s="65"/>
      <c r="F50" s="65"/>
      <c r="G50" s="29" t="s">
        <v>85</v>
      </c>
      <c r="H50" s="65" t="s">
        <v>58</v>
      </c>
      <c r="I50" s="65"/>
      <c r="J50" s="65"/>
      <c r="K50" s="65"/>
      <c r="L50" s="65"/>
    </row>
    <row r="51" spans="1:12" ht="14" customHeight="1" x14ac:dyDescent="0.2">
      <c r="A51" s="29" t="s">
        <v>74</v>
      </c>
      <c r="B51" s="65" t="s">
        <v>47</v>
      </c>
      <c r="C51" s="65"/>
      <c r="D51" s="65"/>
      <c r="E51" s="65"/>
      <c r="F51" s="65"/>
      <c r="G51" s="29" t="s">
        <v>86</v>
      </c>
      <c r="H51" s="65" t="s">
        <v>59</v>
      </c>
      <c r="I51" s="65"/>
      <c r="J51" s="65"/>
      <c r="K51" s="65"/>
      <c r="L51" s="65"/>
    </row>
    <row r="52" spans="1:12" ht="14" customHeight="1" x14ac:dyDescent="0.2">
      <c r="A52" s="29" t="s">
        <v>75</v>
      </c>
      <c r="B52" s="65" t="s">
        <v>48</v>
      </c>
      <c r="C52" s="65"/>
      <c r="D52" s="65"/>
      <c r="E52" s="65"/>
      <c r="F52" s="65"/>
      <c r="G52" s="29" t="s">
        <v>87</v>
      </c>
      <c r="H52" s="65" t="s">
        <v>60</v>
      </c>
      <c r="I52" s="65"/>
      <c r="J52" s="65"/>
      <c r="K52" s="65"/>
      <c r="L52" s="65"/>
    </row>
    <row r="53" spans="1:12" ht="14" customHeight="1" x14ac:dyDescent="0.2">
      <c r="A53" s="29" t="s">
        <v>76</v>
      </c>
      <c r="B53" s="65" t="s">
        <v>49</v>
      </c>
      <c r="C53" s="65"/>
      <c r="D53" s="65"/>
      <c r="E53" s="65"/>
      <c r="F53" s="65"/>
      <c r="G53" s="29" t="s">
        <v>88</v>
      </c>
      <c r="H53" s="65" t="s">
        <v>61</v>
      </c>
      <c r="I53" s="65"/>
      <c r="J53" s="65"/>
      <c r="K53" s="65"/>
      <c r="L53" s="65"/>
    </row>
    <row r="54" spans="1:12" ht="14" customHeight="1" x14ac:dyDescent="0.2">
      <c r="A54" s="29" t="s">
        <v>77</v>
      </c>
      <c r="B54" s="65" t="s">
        <v>50</v>
      </c>
      <c r="C54" s="65"/>
      <c r="D54" s="65"/>
      <c r="E54" s="65"/>
      <c r="F54" s="65"/>
      <c r="G54" s="29" t="s">
        <v>89</v>
      </c>
      <c r="H54" s="65" t="s">
        <v>62</v>
      </c>
      <c r="I54" s="65"/>
      <c r="J54" s="65"/>
      <c r="K54" s="65"/>
      <c r="L54" s="65"/>
    </row>
    <row r="55" spans="1:12" ht="14" customHeight="1" x14ac:dyDescent="0.2">
      <c r="A55" s="29" t="s">
        <v>78</v>
      </c>
      <c r="B55" s="65" t="s">
        <v>51</v>
      </c>
      <c r="C55" s="65"/>
      <c r="D55" s="65"/>
      <c r="E55" s="65"/>
      <c r="F55" s="65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8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25423-503C-5448-AAC3-4F17373528F1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9" t="s">
        <v>65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spans="1:12" ht="42" customHeight="1" x14ac:dyDescent="0.4">
      <c r="A2" s="60">
        <f>Configuración!B3</f>
        <v>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1:12" ht="24" customHeight="1" x14ac:dyDescent="0.25">
      <c r="A3" s="61" t="str">
        <f>"Curso académico: "&amp;Configuración!B4</f>
        <v xml:space="preserve">Curso académico: 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34" customHeight="1" x14ac:dyDescent="0.3">
      <c r="A4" s="62" t="s">
        <v>130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ht="6" customHeight="1" x14ac:dyDescent="0.2"/>
    <row r="6" spans="1:12" ht="22" customHeight="1" thickBot="1" x14ac:dyDescent="0.25">
      <c r="A6" s="63" t="s">
        <v>66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</row>
    <row r="7" spans="1:12" ht="22" customHeight="1" thickBot="1" x14ac:dyDescent="0.25">
      <c r="A7" s="21" t="s">
        <v>67</v>
      </c>
      <c r="B7" s="21" t="s">
        <v>68</v>
      </c>
      <c r="C7" s="21" t="s">
        <v>69</v>
      </c>
      <c r="D7" s="21" t="s">
        <v>70</v>
      </c>
      <c r="E7" s="21" t="s">
        <v>71</v>
      </c>
      <c r="F7" s="21" t="s">
        <v>72</v>
      </c>
      <c r="G7" s="21" t="s">
        <v>73</v>
      </c>
      <c r="H7" s="21" t="s">
        <v>74</v>
      </c>
      <c r="I7" s="21" t="s">
        <v>75</v>
      </c>
      <c r="J7" s="21" t="s">
        <v>76</v>
      </c>
      <c r="K7" s="21" t="s">
        <v>77</v>
      </c>
      <c r="L7" s="24" t="s">
        <v>78</v>
      </c>
    </row>
    <row r="8" spans="1:12" ht="22" customHeight="1" thickBot="1" x14ac:dyDescent="0.25">
      <c r="A8" s="22" t="s">
        <v>79</v>
      </c>
      <c r="B8" s="22" t="s">
        <v>80</v>
      </c>
      <c r="C8" s="22" t="s">
        <v>81</v>
      </c>
      <c r="D8" s="16" t="s">
        <v>82</v>
      </c>
      <c r="E8" s="17" t="s">
        <v>83</v>
      </c>
      <c r="F8" s="17" t="s">
        <v>84</v>
      </c>
      <c r="G8" s="17" t="s">
        <v>85</v>
      </c>
      <c r="H8" s="17" t="s">
        <v>86</v>
      </c>
      <c r="I8" s="17" t="s">
        <v>87</v>
      </c>
      <c r="J8" s="17" t="s">
        <v>88</v>
      </c>
      <c r="K8" s="17" t="s">
        <v>89</v>
      </c>
      <c r="L8" s="20"/>
    </row>
    <row r="9" spans="1:12" ht="20" customHeight="1" x14ac:dyDescent="0.2">
      <c r="A9" s="64" t="s">
        <v>104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</row>
    <row r="10" spans="1:12" ht="6" customHeight="1" x14ac:dyDescent="0.2"/>
    <row r="11" spans="1:12" ht="26" customHeight="1" x14ac:dyDescent="0.25">
      <c r="A11" s="31" t="s">
        <v>91</v>
      </c>
      <c r="B11" s="67" t="s">
        <v>4</v>
      </c>
      <c r="C11" s="67"/>
      <c r="D11" s="67"/>
      <c r="E11" s="67"/>
      <c r="F11" s="67"/>
      <c r="G11" s="67"/>
      <c r="H11" s="67"/>
      <c r="I11" s="67"/>
      <c r="J11" s="67"/>
      <c r="K11" s="67"/>
      <c r="L11" s="67"/>
    </row>
    <row r="12" spans="1:12" ht="22" customHeight="1" x14ac:dyDescent="0.3">
      <c r="A12" s="32" cm="1">
        <f t="array" ref="A12">IFERROR(INDEX(Control!$C$4:$C$32,SMALL(IF(Control!$B$4:$B$32="Sí",ROW(Control!$B$4:$B$32)),1)-3)-INDEX(Control!$D$4:$D$32,SMALL(IF(Control!$B$4:$B$32="Sí",ROW(Control!$B$4:$B$32)),1)-3)+INDEX(Control!$E$4:$E$32,SMALL(IF(Control!$B$4:$B$32="Sí",ROW(Control!$B$4:$B$32)),1)-3)-SUM(INDEX(Control!$F$4:T$32,SMALL(IF(Control!$B$4:$B$32="Sí",ROW(Control!$B$4:$B$32)),1)-3,0)),"")</f>
        <v>0</v>
      </c>
      <c r="B12" s="55" t="str" cm="1">
        <f t="array" ref="B12">IFERROR(INDEX(Control!$A$4:$A$32,SMALL(IF(Control!$B$4:$B$32="Sí",ROW(Control!$B$4:$B$32)),1)-3)&amp;IF(INDEX(Configuración!$C$10:$C$38,SMALL(IF(Control!$B$4:$B$32="Sí",ROW(Control!$B$4:$B$32)),1)-3)="Sí"," (solo para Enseñanzas Profesionales)",""),"")</f>
        <v>ACORDEÓN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</row>
    <row r="13" spans="1:12" ht="22" customHeight="1" x14ac:dyDescent="0.3">
      <c r="A13" s="33" cm="1">
        <f t="array" ref="A13">IFERROR(INDEX(Control!$C$4:$C$32,SMALL(IF(Control!$B$4:$B$32="Sí",ROW(Control!$B$4:$B$32)),2)-3)-INDEX(Control!$D$4:$D$32,SMALL(IF(Control!$B$4:$B$32="Sí",ROW(Control!$B$4:$B$32)),2)-3)+INDEX(Control!$E$4:$E$32,SMALL(IF(Control!$B$4:$B$32="Sí",ROW(Control!$B$4:$B$32)),2)-3)-SUM(INDEX(Control!$F$4:T$32,SMALL(IF(Control!$B$4:$B$32="Sí",ROW(Control!$B$4:$B$32)),2)-3,0)),"")</f>
        <v>0</v>
      </c>
      <c r="B13" s="57" t="str" cm="1">
        <f t="array" ref="B13">IFERROR(INDEX(Control!$A$4:$A$32,SMALL(IF(Control!$B$4:$B$32="Sí",ROW(Control!$B$4:$B$32)),2)-3)&amp;IF(INDEX(Configuración!$C$10:$C$38,SMALL(IF(Control!$B$4:$B$32="Sí",ROW(Control!$B$4:$B$32)),2)-3)="Sí"," (solo para Enseñanzas Profesionales)",""),"")</f>
        <v>ARPA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</row>
    <row r="14" spans="1:12" ht="22" customHeight="1" x14ac:dyDescent="0.3">
      <c r="A14" s="32" cm="1">
        <f t="array" ref="A14">IFERROR(INDEX(Control!$C$4:$C$32,SMALL(IF(Control!$B$4:$B$32="Sí",ROW(Control!$B$4:$B$32)),3)-3)-INDEX(Control!$D$4:$D$32,SMALL(IF(Control!$B$4:$B$32="Sí",ROW(Control!$B$4:$B$32)),3)-3)+INDEX(Control!$E$4:$E$32,SMALL(IF(Control!$B$4:$B$32="Sí",ROW(Control!$B$4:$B$32)),3)-3)-SUM(INDEX(Control!$F$4:T$32,SMALL(IF(Control!$B$4:$B$32="Sí",ROW(Control!$B$4:$B$32)),3)-3,0)),"")</f>
        <v>0</v>
      </c>
      <c r="B14" s="55" t="str" cm="1">
        <f t="array" ref="B14">IFERROR(INDEX(Control!$A$4:$A$32,SMALL(IF(Control!$B$4:$B$32="Sí",ROW(Control!$B$4:$B$32)),3)-3)&amp;IF(INDEX(Configuración!$C$10:$C$38,SMALL(IF(Control!$B$4:$B$32="Sí",ROW(Control!$B$4:$B$32)),3)-3)="Sí"," (solo para Enseñanzas Profesionales)",""),"")</f>
        <v>BAJO ELÉCTRICO</v>
      </c>
      <c r="C14" s="56"/>
      <c r="D14" s="56"/>
      <c r="E14" s="56"/>
      <c r="F14" s="56"/>
      <c r="G14" s="56"/>
      <c r="H14" s="56"/>
      <c r="I14" s="56"/>
      <c r="J14" s="56"/>
      <c r="K14" s="56"/>
      <c r="L14" s="56"/>
    </row>
    <row r="15" spans="1:12" ht="22" customHeight="1" x14ac:dyDescent="0.3">
      <c r="A15" s="33" cm="1">
        <f t="array" ref="A15">IFERROR(INDEX(Control!$C$4:$C$32,SMALL(IF(Control!$B$4:$B$32="Sí",ROW(Control!$B$4:$B$32)),4)-3)-INDEX(Control!$D$4:$D$32,SMALL(IF(Control!$B$4:$B$32="Sí",ROW(Control!$B$4:$B$32)),4)-3)+INDEX(Control!$E$4:$E$32,SMALL(IF(Control!$B$4:$B$32="Sí",ROW(Control!$B$4:$B$32)),4)-3)-SUM(INDEX(Control!$F$4:T$32,SMALL(IF(Control!$B$4:$B$32="Sí",ROW(Control!$B$4:$B$32)),4)-3,0)),"")</f>
        <v>0</v>
      </c>
      <c r="B15" s="57" t="str" cm="1">
        <f t="array" ref="B15">IFERROR(INDEX(Control!$A$4:$A$32,SMALL(IF(Control!$B$4:$B$32="Sí",ROW(Control!$B$4:$B$32)),4)-3)&amp;IF(INDEX(Configuración!$C$10:$C$38,SMALL(IF(Control!$B$4:$B$32="Sí",ROW(Control!$B$4:$B$32)),4)-3)="Sí"," (solo para Enseñanzas Profesionales)",""),"")</f>
        <v>CANTO (solo para Enseñanzas Profesionales)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</row>
    <row r="16" spans="1:12" ht="22" customHeight="1" x14ac:dyDescent="0.3">
      <c r="A16" s="32" cm="1">
        <f t="array" ref="A16">IFERROR(INDEX(Control!$C$4:$C$32,SMALL(IF(Control!$B$4:$B$32="Sí",ROW(Control!$B$4:$B$32)),5)-3)-INDEX(Control!$D$4:$D$32,SMALL(IF(Control!$B$4:$B$32="Sí",ROW(Control!$B$4:$B$32)),5)-3)+INDEX(Control!$E$4:$E$32,SMALL(IF(Control!$B$4:$B$32="Sí",ROW(Control!$B$4:$B$32)),5)-3)-SUM(INDEX(Control!$F$4:T$32,SMALL(IF(Control!$B$4:$B$32="Sí",ROW(Control!$B$4:$B$32)),5)-3,0)),"")</f>
        <v>0</v>
      </c>
      <c r="B16" s="55" t="str" cm="1">
        <f t="array" ref="B16">IFERROR(INDEX(Control!$A$4:$A$32,SMALL(IF(Control!$B$4:$B$32="Sí",ROW(Control!$B$4:$B$32)),5)-3)&amp;IF(INDEX(Configuración!$C$10:$C$38,SMALL(IF(Control!$B$4:$B$32="Sí",ROW(Control!$B$4:$B$32)),5)-3)="Sí"," (solo para Enseñanzas Profesionales)",""),"")</f>
        <v>CANTO VALENCIANO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</row>
    <row r="17" spans="1:12" ht="22" customHeight="1" x14ac:dyDescent="0.3">
      <c r="A17" s="33" cm="1">
        <f t="array" ref="A17">IFERROR(INDEX(Control!$C$4:$C$32,SMALL(IF(Control!$B$4:$B$32="Sí",ROW(Control!$B$4:$B$32)),6)-3)-INDEX(Control!$D$4:$D$32,SMALL(IF(Control!$B$4:$B$32="Sí",ROW(Control!$B$4:$B$32)),6)-3)+INDEX(Control!$E$4:$E$32,SMALL(IF(Control!$B$4:$B$32="Sí",ROW(Control!$B$4:$B$32)),6)-3)-SUM(INDEX(Control!$F$4:T$32,SMALL(IF(Control!$B$4:$B$32="Sí",ROW(Control!$B$4:$B$32)),6)-3,0)),"")</f>
        <v>0</v>
      </c>
      <c r="B17" s="57" t="str" cm="1">
        <f t="array" ref="B17">IFERROR(INDEX(Control!$A$4:$A$32,SMALL(IF(Control!$B$4:$B$32="Sí",ROW(Control!$B$4:$B$32)),6)-3)&amp;IF(INDEX(Configuración!$C$10:$C$38,SMALL(IF(Control!$B$4:$B$32="Sí",ROW(Control!$B$4:$B$32)),6)-3)="Sí"," (solo para Enseñanzas Profesionales)",""),"")</f>
        <v>CLARINETE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</row>
    <row r="18" spans="1:12" ht="22" customHeight="1" x14ac:dyDescent="0.3">
      <c r="A18" s="32" cm="1">
        <f t="array" ref="A18">IFERROR(INDEX(Control!$C$4:$C$32,SMALL(IF(Control!$B$4:$B$32="Sí",ROW(Control!$B$4:$B$32)),7)-3)-INDEX(Control!$D$4:$D$32,SMALL(IF(Control!$B$4:$B$32="Sí",ROW(Control!$B$4:$B$32)),7)-3)+INDEX(Control!$E$4:$E$32,SMALL(IF(Control!$B$4:$B$32="Sí",ROW(Control!$B$4:$B$32)),7)-3)-SUM(INDEX(Control!$F$4:T$32,SMALL(IF(Control!$B$4:$B$32="Sí",ROW(Control!$B$4:$B$32)),7)-3,0)),"")</f>
        <v>0</v>
      </c>
      <c r="B18" s="55" t="str" cm="1">
        <f t="array" ref="B18">IFERROR(INDEX(Control!$A$4:$A$32,SMALL(IF(Control!$B$4:$B$32="Sí",ROW(Control!$B$4:$B$32)),7)-3)&amp;IF(INDEX(Configuración!$C$10:$C$38,SMALL(IF(Control!$B$4:$B$32="Sí",ROW(Control!$B$4:$B$32)),7)-3)="Sí"," (solo para Enseñanzas Profesionales)",""),"")</f>
        <v>CLAVECÍN</v>
      </c>
      <c r="C18" s="56"/>
      <c r="D18" s="56"/>
      <c r="E18" s="56"/>
      <c r="F18" s="56"/>
      <c r="G18" s="56"/>
      <c r="H18" s="56"/>
      <c r="I18" s="56"/>
      <c r="J18" s="56"/>
      <c r="K18" s="56"/>
      <c r="L18" s="56"/>
    </row>
    <row r="19" spans="1:12" ht="22" customHeight="1" x14ac:dyDescent="0.3">
      <c r="A19" s="33" cm="1">
        <f t="array" ref="A19">IFERROR(INDEX(Control!$C$4:$C$32,SMALL(IF(Control!$B$4:$B$32="Sí",ROW(Control!$B$4:$B$32)),8)-3)-INDEX(Control!$D$4:$D$32,SMALL(IF(Control!$B$4:$B$32="Sí",ROW(Control!$B$4:$B$32)),8)-3)+INDEX(Control!$E$4:$E$32,SMALL(IF(Control!$B$4:$B$32="Sí",ROW(Control!$B$4:$B$32)),8)-3)-SUM(INDEX(Control!$F$4:T$32,SMALL(IF(Control!$B$4:$B$32="Sí",ROW(Control!$B$4:$B$32)),8)-3,0)),"")</f>
        <v>0</v>
      </c>
      <c r="B19" s="57" t="str" cm="1">
        <f t="array" ref="B19">IFERROR(INDEX(Control!$A$4:$A$32,SMALL(IF(Control!$B$4:$B$32="Sí",ROW(Control!$B$4:$B$32)),8)-3)&amp;IF(INDEX(Configuración!$C$10:$C$38,SMALL(IF(Control!$B$4:$B$32="Sí",ROW(Control!$B$4:$B$32)),8)-3)="Sí"," (solo para Enseñanzas Profesionales)",""),"")</f>
        <v>CONTRABAJO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</row>
    <row r="20" spans="1:12" ht="22" customHeight="1" x14ac:dyDescent="0.3">
      <c r="A20" s="32" cm="1">
        <f t="array" ref="A20">IFERROR(INDEX(Control!$C$4:$C$32,SMALL(IF(Control!$B$4:$B$32="Sí",ROW(Control!$B$4:$B$32)),9)-3)-INDEX(Control!$D$4:$D$32,SMALL(IF(Control!$B$4:$B$32="Sí",ROW(Control!$B$4:$B$32)),9)-3)+INDEX(Control!$E$4:$E$32,SMALL(IF(Control!$B$4:$B$32="Sí",ROW(Control!$B$4:$B$32)),9)-3)-SUM(INDEX(Control!$F$4:T$32,SMALL(IF(Control!$B$4:$B$32="Sí",ROW(Control!$B$4:$B$32)),9)-3,0)),"")</f>
        <v>0</v>
      </c>
      <c r="B20" s="55" t="str" cm="1">
        <f t="array" ref="B20">IFERROR(INDEX(Control!$A$4:$A$32,SMALL(IF(Control!$B$4:$B$32="Sí",ROW(Control!$B$4:$B$32)),9)-3)&amp;IF(INDEX(Configuración!$C$10:$C$38,SMALL(IF(Control!$B$4:$B$32="Sí",ROW(Control!$B$4:$B$32)),9)-3)="Sí"," (solo para Enseñanzas Profesionales)",""),"")</f>
        <v>DULZAINA</v>
      </c>
      <c r="C20" s="56"/>
      <c r="D20" s="56"/>
      <c r="E20" s="56"/>
      <c r="F20" s="56"/>
      <c r="G20" s="56"/>
      <c r="H20" s="56"/>
      <c r="I20" s="56"/>
      <c r="J20" s="56"/>
      <c r="K20" s="56"/>
      <c r="L20" s="56"/>
    </row>
    <row r="21" spans="1:12" ht="22" customHeight="1" x14ac:dyDescent="0.3">
      <c r="A21" s="33" cm="1">
        <f t="array" ref="A21">IFERROR(INDEX(Control!$C$4:$C$32,SMALL(IF(Control!$B$4:$B$32="Sí",ROW(Control!$B$4:$B$32)),10)-3)-INDEX(Control!$D$4:$D$32,SMALL(IF(Control!$B$4:$B$32="Sí",ROW(Control!$B$4:$B$32)),10)-3)+INDEX(Control!$E$4:$E$32,SMALL(IF(Control!$B$4:$B$32="Sí",ROW(Control!$B$4:$B$32)),10)-3)-SUM(INDEX(Control!$F$4:T$32,SMALL(IF(Control!$B$4:$B$32="Sí",ROW(Control!$B$4:$B$32)),10)-3,0)),"")</f>
        <v>0</v>
      </c>
      <c r="B21" s="57" t="str" cm="1">
        <f t="array" ref="B21">IFERROR(INDEX(Control!$A$4:$A$32,SMALL(IF(Control!$B$4:$B$32="Sí",ROW(Control!$B$4:$B$32)),10)-3)&amp;IF(INDEX(Configuración!$C$10:$C$38,SMALL(IF(Control!$B$4:$B$32="Sí",ROW(Control!$B$4:$B$32)),10)-3)="Sí"," (solo para Enseñanzas Profesionales)",""),"")</f>
        <v>FAGOT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</row>
    <row r="22" spans="1:12" ht="22" customHeight="1" x14ac:dyDescent="0.3">
      <c r="A22" s="32" cm="1">
        <f t="array" ref="A22">IFERROR(INDEX(Control!$C$4:$C$32,SMALL(IF(Control!$B$4:$B$32="Sí",ROW(Control!$B$4:$B$32)),11)-3)-INDEX(Control!$D$4:$D$32,SMALL(IF(Control!$B$4:$B$32="Sí",ROW(Control!$B$4:$B$32)),11)-3)+INDEX(Control!$E$4:$E$32,SMALL(IF(Control!$B$4:$B$32="Sí",ROW(Control!$B$4:$B$32)),11)-3)-SUM(INDEX(Control!$F$4:T$32,SMALL(IF(Control!$B$4:$B$32="Sí",ROW(Control!$B$4:$B$32)),11)-3,0)),"")</f>
        <v>0</v>
      </c>
      <c r="B22" s="55" t="str" cm="1">
        <f t="array" ref="B22">IFERROR(INDEX(Control!$A$4:$A$32,SMALL(IF(Control!$B$4:$B$32="Sí",ROW(Control!$B$4:$B$32)),11)-3)&amp;IF(INDEX(Configuración!$C$10:$C$38,SMALL(IF(Control!$B$4:$B$32="Sí",ROW(Control!$B$4:$B$32)),11)-3)="Sí"," (solo para Enseñanzas Profesionales)",""),"")</f>
        <v>FLAUTA</v>
      </c>
      <c r="C22" s="56"/>
      <c r="D22" s="56"/>
      <c r="E22" s="56"/>
      <c r="F22" s="56"/>
      <c r="G22" s="56"/>
      <c r="H22" s="56"/>
      <c r="I22" s="56"/>
      <c r="J22" s="56"/>
      <c r="K22" s="56"/>
      <c r="L22" s="56"/>
    </row>
    <row r="23" spans="1:12" ht="22" customHeight="1" x14ac:dyDescent="0.3">
      <c r="A23" s="33" cm="1">
        <f t="array" ref="A23">IFERROR(INDEX(Control!$C$4:$C$32,SMALL(IF(Control!$B$4:$B$32="Sí",ROW(Control!$B$4:$B$32)),12)-3)-INDEX(Control!$D$4:$D$32,SMALL(IF(Control!$B$4:$B$32="Sí",ROW(Control!$B$4:$B$32)),12)-3)+INDEX(Control!$E$4:$E$32,SMALL(IF(Control!$B$4:$B$32="Sí",ROW(Control!$B$4:$B$32)),12)-3)-SUM(INDEX(Control!$F$4:T$32,SMALL(IF(Control!$B$4:$B$32="Sí",ROW(Control!$B$4:$B$32)),12)-3,0)),"")</f>
        <v>0</v>
      </c>
      <c r="B23" s="57" t="str" cm="1">
        <f t="array" ref="B23">IFERROR(INDEX(Control!$A$4:$A$32,SMALL(IF(Control!$B$4:$B$32="Sí",ROW(Control!$B$4:$B$32)),12)-3)&amp;IF(INDEX(Configuración!$C$10:$C$38,SMALL(IF(Control!$B$4:$B$32="Sí",ROW(Control!$B$4:$B$32)),12)-3)="Sí"," (solo para Enseñanzas Profesionales)",""),"")</f>
        <v>FLAUTA DE PICO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</row>
    <row r="24" spans="1:12" ht="22" customHeight="1" x14ac:dyDescent="0.3">
      <c r="A24" s="32" cm="1">
        <f t="array" ref="A24">IFERROR(INDEX(Control!$C$4:$C$32,SMALL(IF(Control!$B$4:$B$32="Sí",ROW(Control!$B$4:$B$32)),13)-3)-INDEX(Control!$D$4:$D$32,SMALL(IF(Control!$B$4:$B$32="Sí",ROW(Control!$B$4:$B$32)),13)-3)+INDEX(Control!$E$4:$E$32,SMALL(IF(Control!$B$4:$B$32="Sí",ROW(Control!$B$4:$B$32)),13)-3)-SUM(INDEX(Control!$F$4:T$32,SMALL(IF(Control!$B$4:$B$32="Sí",ROW(Control!$B$4:$B$32)),13)-3,0)),"")</f>
        <v>0</v>
      </c>
      <c r="B24" s="55" t="str" cm="1">
        <f t="array" ref="B24">IFERROR(INDEX(Control!$A$4:$A$32,SMALL(IF(Control!$B$4:$B$32="Sí",ROW(Control!$B$4:$B$32)),13)-3)&amp;IF(INDEX(Configuración!$C$10:$C$38,SMALL(IF(Control!$B$4:$B$32="Sí",ROW(Control!$B$4:$B$32)),13)-3)="Sí"," (solo para Enseñanzas Profesionales)",""),"")</f>
        <v>GUITARRA</v>
      </c>
      <c r="C24" s="56"/>
      <c r="D24" s="56"/>
      <c r="E24" s="56"/>
      <c r="F24" s="56"/>
      <c r="G24" s="56"/>
      <c r="H24" s="56"/>
      <c r="I24" s="56"/>
      <c r="J24" s="56"/>
      <c r="K24" s="56"/>
      <c r="L24" s="56"/>
    </row>
    <row r="25" spans="1:12" ht="22" customHeight="1" x14ac:dyDescent="0.3">
      <c r="A25" s="33" cm="1">
        <f t="array" ref="A25">IFERROR(INDEX(Control!$C$4:$C$32,SMALL(IF(Control!$B$4:$B$32="Sí",ROW(Control!$B$4:$B$32)),14)-3)-INDEX(Control!$D$4:$D$32,SMALL(IF(Control!$B$4:$B$32="Sí",ROW(Control!$B$4:$B$32)),14)-3)+INDEX(Control!$E$4:$E$32,SMALL(IF(Control!$B$4:$B$32="Sí",ROW(Control!$B$4:$B$32)),14)-3)-SUM(INDEX(Control!$F$4:T$32,SMALL(IF(Control!$B$4:$B$32="Sí",ROW(Control!$B$4:$B$32)),14)-3,0)),"")</f>
        <v>0</v>
      </c>
      <c r="B25" s="57" t="str" cm="1">
        <f t="array" ref="B25">IFERROR(INDEX(Control!$A$4:$A$32,SMALL(IF(Control!$B$4:$B$32="Sí",ROW(Control!$B$4:$B$32)),14)-3)&amp;IF(INDEX(Configuración!$C$10:$C$38,SMALL(IF(Control!$B$4:$B$32="Sí",ROW(Control!$B$4:$B$32)),14)-3)="Sí"," (solo para Enseñanzas Profesionales)",""),"")</f>
        <v>GUITARRA ELÉCTRICA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</row>
    <row r="26" spans="1:12" ht="22" customHeight="1" x14ac:dyDescent="0.3">
      <c r="A26" s="32" cm="1">
        <f t="array" ref="A26">IFERROR(INDEX(Control!$C$4:$C$32,SMALL(IF(Control!$B$4:$B$32="Sí",ROW(Control!$B$4:$B$32)),15)-3)-INDEX(Control!$D$4:$D$32,SMALL(IF(Control!$B$4:$B$32="Sí",ROW(Control!$B$4:$B$32)),15)-3)+INDEX(Control!$E$4:$E$32,SMALL(IF(Control!$B$4:$B$32="Sí",ROW(Control!$B$4:$B$32)),15)-3)-SUM(INDEX(Control!$F$4:T$32,SMALL(IF(Control!$B$4:$B$32="Sí",ROW(Control!$B$4:$B$32)),15)-3,0)),"")</f>
        <v>0</v>
      </c>
      <c r="B26" s="55" t="str" cm="1">
        <f t="array" ref="B26">IFERROR(INDEX(Control!$A$4:$A$32,SMALL(IF(Control!$B$4:$B$32="Sí",ROW(Control!$B$4:$B$32)),15)-3)&amp;IF(INDEX(Configuración!$C$10:$C$38,SMALL(IF(Control!$B$4:$B$32="Sí",ROW(Control!$B$4:$B$32)),15)-3)="Sí"," (solo para Enseñanzas Profesionales)",""),"")</f>
        <v>INSTRUMENTOS DE CUERDA PULSADA DEL RENACIMIENTO Y BARROCO</v>
      </c>
      <c r="C26" s="56"/>
      <c r="D26" s="56"/>
      <c r="E26" s="56"/>
      <c r="F26" s="56"/>
      <c r="G26" s="56"/>
      <c r="H26" s="56"/>
      <c r="I26" s="56"/>
      <c r="J26" s="56"/>
      <c r="K26" s="56"/>
      <c r="L26" s="56"/>
    </row>
    <row r="27" spans="1:12" ht="22" customHeight="1" x14ac:dyDescent="0.3">
      <c r="A27" s="33" cm="1">
        <f t="array" ref="A27">IFERROR(INDEX(Control!$C$4:$C$32,SMALL(IF(Control!$B$4:$B$32="Sí",ROW(Control!$B$4:$B$32)),16)-3)-INDEX(Control!$D$4:$D$32,SMALL(IF(Control!$B$4:$B$32="Sí",ROW(Control!$B$4:$B$32)),16)-3)+INDEX(Control!$E$4:$E$32,SMALL(IF(Control!$B$4:$B$32="Sí",ROW(Control!$B$4:$B$32)),16)-3)-SUM(INDEX(Control!$F$4:T$32,SMALL(IF(Control!$B$4:$B$32="Sí",ROW(Control!$B$4:$B$32)),16)-3,0)),"")</f>
        <v>0</v>
      </c>
      <c r="B27" s="57" t="str" cm="1">
        <f t="array" ref="B27">IFERROR(INDEX(Control!$A$4:$A$32,SMALL(IF(Control!$B$4:$B$32="Sí",ROW(Control!$B$4:$B$32)),16)-3)&amp;IF(INDEX(Configuración!$C$10:$C$38,SMALL(IF(Control!$B$4:$B$32="Sí",ROW(Control!$B$4:$B$32)),16)-3)="Sí"," (solo para Enseñanzas Profesionales)",""),"")</f>
        <v>INSTRUMENTOS DE PLECTRO</v>
      </c>
      <c r="C27" s="58"/>
      <c r="D27" s="58"/>
      <c r="E27" s="58"/>
      <c r="F27" s="58"/>
      <c r="G27" s="58"/>
      <c r="H27" s="58"/>
      <c r="I27" s="58"/>
      <c r="J27" s="58"/>
      <c r="K27" s="58"/>
      <c r="L27" s="58"/>
    </row>
    <row r="28" spans="1:12" ht="22" customHeight="1" x14ac:dyDescent="0.3">
      <c r="A28" s="32" cm="1">
        <f t="array" ref="A28">IFERROR(INDEX(Control!$C$4:$C$32,SMALL(IF(Control!$B$4:$B$32="Sí",ROW(Control!$B$4:$B$32)),17)-3)-INDEX(Control!$D$4:$D$32,SMALL(IF(Control!$B$4:$B$32="Sí",ROW(Control!$B$4:$B$32)),17)-3)+INDEX(Control!$E$4:$E$32,SMALL(IF(Control!$B$4:$B$32="Sí",ROW(Control!$B$4:$B$32)),17)-3)-SUM(INDEX(Control!$F$4:T$32,SMALL(IF(Control!$B$4:$B$32="Sí",ROW(Control!$B$4:$B$32)),17)-3,0)),"")</f>
        <v>0</v>
      </c>
      <c r="B28" s="55" t="str" cm="1">
        <f t="array" ref="B28">IFERROR(INDEX(Control!$A$4:$A$32,SMALL(IF(Control!$B$4:$B$32="Sí",ROW(Control!$B$4:$B$32)),17)-3)&amp;IF(INDEX(Configuración!$C$10:$C$38,SMALL(IF(Control!$B$4:$B$32="Sí",ROW(Control!$B$4:$B$32)),17)-3)="Sí"," (solo para Enseñanzas Profesionales)",""),"")</f>
        <v>OBOE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</row>
    <row r="29" spans="1:12" ht="22" customHeight="1" x14ac:dyDescent="0.3">
      <c r="A29" s="33" cm="1">
        <f t="array" ref="A29">IFERROR(INDEX(Control!$C$4:$C$32,SMALL(IF(Control!$B$4:$B$32="Sí",ROW(Control!$B$4:$B$32)),18)-3)-INDEX(Control!$D$4:$D$32,SMALL(IF(Control!$B$4:$B$32="Sí",ROW(Control!$B$4:$B$32)),18)-3)+INDEX(Control!$E$4:$E$32,SMALL(IF(Control!$B$4:$B$32="Sí",ROW(Control!$B$4:$B$32)),18)-3)-SUM(INDEX(Control!$F$4:T$32,SMALL(IF(Control!$B$4:$B$32="Sí",ROW(Control!$B$4:$B$32)),18)-3,0)),"")</f>
        <v>0</v>
      </c>
      <c r="B29" s="57" t="str" cm="1">
        <f t="array" ref="B29">IFERROR(INDEX(Control!$A$4:$A$32,SMALL(IF(Control!$B$4:$B$32="Sí",ROW(Control!$B$4:$B$32)),18)-3)&amp;IF(INDEX(Configuración!$C$10:$C$38,SMALL(IF(Control!$B$4:$B$32="Sí",ROW(Control!$B$4:$B$32)),18)-3)="Sí"," (solo para Enseñanzas Profesionales)",""),"")</f>
        <v>ÓRGANO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</row>
    <row r="30" spans="1:12" ht="22" customHeight="1" x14ac:dyDescent="0.3">
      <c r="A30" s="32" cm="1">
        <f t="array" ref="A30">IFERROR(INDEX(Control!$C$4:$C$32,SMALL(IF(Control!$B$4:$B$32="Sí",ROW(Control!$B$4:$B$32)),19)-3)-INDEX(Control!$D$4:$D$32,SMALL(IF(Control!$B$4:$B$32="Sí",ROW(Control!$B$4:$B$32)),19)-3)+INDEX(Control!$E$4:$E$32,SMALL(IF(Control!$B$4:$B$32="Sí",ROW(Control!$B$4:$B$32)),19)-3)-SUM(INDEX(Control!$F$4:T$32,SMALL(IF(Control!$B$4:$B$32="Sí",ROW(Control!$B$4:$B$32)),19)-3,0)),"")</f>
        <v>0</v>
      </c>
      <c r="B30" s="55" t="str" cm="1">
        <f t="array" ref="B30">IFERROR(INDEX(Control!$A$4:$A$32,SMALL(IF(Control!$B$4:$B$32="Sí",ROW(Control!$B$4:$B$32)),19)-3)&amp;IF(INDEX(Configuración!$C$10:$C$38,SMALL(IF(Control!$B$4:$B$32="Sí",ROW(Control!$B$4:$B$32)),19)-3)="Sí"," (solo para Enseñanzas Profesionales)",""),"")</f>
        <v>PERCUSIÓN</v>
      </c>
      <c r="C30" s="56"/>
      <c r="D30" s="56"/>
      <c r="E30" s="56"/>
      <c r="F30" s="56"/>
      <c r="G30" s="56"/>
      <c r="H30" s="56"/>
      <c r="I30" s="56"/>
      <c r="J30" s="56"/>
      <c r="K30" s="56"/>
      <c r="L30" s="56"/>
    </row>
    <row r="31" spans="1:12" ht="22" customHeight="1" x14ac:dyDescent="0.3">
      <c r="A31" s="33" cm="1">
        <f t="array" ref="A31">IFERROR(INDEX(Control!$C$4:$C$32,SMALL(IF(Control!$B$4:$B$32="Sí",ROW(Control!$B$4:$B$32)),20)-3)-INDEX(Control!$D$4:$D$32,SMALL(IF(Control!$B$4:$B$32="Sí",ROW(Control!$B$4:$B$32)),20)-3)+INDEX(Control!$E$4:$E$32,SMALL(IF(Control!$B$4:$B$32="Sí",ROW(Control!$B$4:$B$32)),20)-3)-SUM(INDEX(Control!$F$4:T$32,SMALL(IF(Control!$B$4:$B$32="Sí",ROW(Control!$B$4:$B$32)),20)-3,0)),"")</f>
        <v>0</v>
      </c>
      <c r="B31" s="57" t="str" cm="1">
        <f t="array" ref="B31">IFERROR(INDEX(Control!$A$4:$A$32,SMALL(IF(Control!$B$4:$B$32="Sí",ROW(Control!$B$4:$B$32)),20)-3)&amp;IF(INDEX(Configuración!$C$10:$C$38,SMALL(IF(Control!$B$4:$B$32="Sí",ROW(Control!$B$4:$B$32)),20)-3)="Sí"," (solo para Enseñanzas Profesionales)",""),"")</f>
        <v>PIANO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</row>
    <row r="32" spans="1:12" ht="22" customHeight="1" x14ac:dyDescent="0.3">
      <c r="A32" s="32" cm="1">
        <f t="array" ref="A32">IFERROR(INDEX(Control!$C$4:$C$32,SMALL(IF(Control!$B$4:$B$32="Sí",ROW(Control!$B$4:$B$32)),21)-3)-INDEX(Control!$D$4:$D$32,SMALL(IF(Control!$B$4:$B$32="Sí",ROW(Control!$B$4:$B$32)),21)-3)+INDEX(Control!$E$4:$E$32,SMALL(IF(Control!$B$4:$B$32="Sí",ROW(Control!$B$4:$B$32)),21)-3)-SUM(INDEX(Control!$F$4:T$32,SMALL(IF(Control!$B$4:$B$32="Sí",ROW(Control!$B$4:$B$32)),21)-3,0)),"")</f>
        <v>0</v>
      </c>
      <c r="B32" s="55" t="str" cm="1">
        <f t="array" ref="B32">IFERROR(INDEX(Control!$A$4:$A$32,SMALL(IF(Control!$B$4:$B$32="Sí",ROW(Control!$B$4:$B$32)),21)-3)&amp;IF(INDEX(Configuración!$C$10:$C$38,SMALL(IF(Control!$B$4:$B$32="Sí",ROW(Control!$B$4:$B$32)),21)-3)="Sí"," (solo para Enseñanzas Profesionales)",""),"")</f>
        <v>SAXOFÓN</v>
      </c>
      <c r="C32" s="56"/>
      <c r="D32" s="56"/>
      <c r="E32" s="56"/>
      <c r="F32" s="56"/>
      <c r="G32" s="56"/>
      <c r="H32" s="56"/>
      <c r="I32" s="56"/>
      <c r="J32" s="56"/>
      <c r="K32" s="56"/>
      <c r="L32" s="56"/>
    </row>
    <row r="33" spans="1:12" ht="22" customHeight="1" x14ac:dyDescent="0.3">
      <c r="A33" s="33" cm="1">
        <f t="array" ref="A33">IFERROR(INDEX(Control!$C$4:$C$32,SMALL(IF(Control!$B$4:$B$32="Sí",ROW(Control!$B$4:$B$32)),22)-3)-INDEX(Control!$D$4:$D$32,SMALL(IF(Control!$B$4:$B$32="Sí",ROW(Control!$B$4:$B$32)),22)-3)+INDEX(Control!$E$4:$E$32,SMALL(IF(Control!$B$4:$B$32="Sí",ROW(Control!$B$4:$B$32)),22)-3)-SUM(INDEX(Control!$F$4:T$32,SMALL(IF(Control!$B$4:$B$32="Sí",ROW(Control!$B$4:$B$32)),22)-3,0)),"")</f>
        <v>0</v>
      </c>
      <c r="B33" s="57" t="str" cm="1">
        <f t="array" ref="B33">IFERROR(INDEX(Control!$A$4:$A$32,SMALL(IF(Control!$B$4:$B$32="Sí",ROW(Control!$B$4:$B$32)),22)-3)&amp;IF(INDEX(Configuración!$C$10:$C$38,SMALL(IF(Control!$B$4:$B$32="Sí",ROW(Control!$B$4:$B$32)),22)-3)="Sí"," (solo para Enseñanzas Profesionales)",""),"")</f>
        <v>TROMBÓN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</row>
    <row r="34" spans="1:12" ht="22" customHeight="1" x14ac:dyDescent="0.3">
      <c r="A34" s="32" cm="1">
        <f t="array" ref="A34">IFERROR(INDEX(Control!$C$4:$C$32,SMALL(IF(Control!$B$4:$B$32="Sí",ROW(Control!$B$4:$B$32)),23)-3)-INDEX(Control!$D$4:$D$32,SMALL(IF(Control!$B$4:$B$32="Sí",ROW(Control!$B$4:$B$32)),23)-3)+INDEX(Control!$E$4:$E$32,SMALL(IF(Control!$B$4:$B$32="Sí",ROW(Control!$B$4:$B$32)),23)-3)-SUM(INDEX(Control!$F$4:T$32,SMALL(IF(Control!$B$4:$B$32="Sí",ROW(Control!$B$4:$B$32)),23)-3,0)),"")</f>
        <v>0</v>
      </c>
      <c r="B34" s="55" t="str" cm="1">
        <f t="array" ref="B34">IFERROR(INDEX(Control!$A$4:$A$32,SMALL(IF(Control!$B$4:$B$32="Sí",ROW(Control!$B$4:$B$32)),23)-3)&amp;IF(INDEX(Configuración!$C$10:$C$38,SMALL(IF(Control!$B$4:$B$32="Sí",ROW(Control!$B$4:$B$32)),23)-3)="Sí"," (solo para Enseñanzas Profesionales)",""),"")</f>
        <v>TROMPA</v>
      </c>
      <c r="C34" s="56"/>
      <c r="D34" s="56"/>
      <c r="E34" s="56"/>
      <c r="F34" s="56"/>
      <c r="G34" s="56"/>
      <c r="H34" s="56"/>
      <c r="I34" s="56"/>
      <c r="J34" s="56"/>
      <c r="K34" s="56"/>
      <c r="L34" s="56"/>
    </row>
    <row r="35" spans="1:12" ht="22" customHeight="1" x14ac:dyDescent="0.3">
      <c r="A35" s="33" cm="1">
        <f t="array" ref="A35">IFERROR(INDEX(Control!$C$4:$C$32,SMALL(IF(Control!$B$4:$B$32="Sí",ROW(Control!$B$4:$B$32)),24)-3)-INDEX(Control!$D$4:$D$32,SMALL(IF(Control!$B$4:$B$32="Sí",ROW(Control!$B$4:$B$32)),24)-3)+INDEX(Control!$E$4:$E$32,SMALL(IF(Control!$B$4:$B$32="Sí",ROW(Control!$B$4:$B$32)),24)-3)-SUM(INDEX(Control!$F$4:T$32,SMALL(IF(Control!$B$4:$B$32="Sí",ROW(Control!$B$4:$B$32)),24)-3,0)),"")</f>
        <v>0</v>
      </c>
      <c r="B35" s="57" t="str" cm="1">
        <f t="array" ref="B35">IFERROR(INDEX(Control!$A$4:$A$32,SMALL(IF(Control!$B$4:$B$32="Sí",ROW(Control!$B$4:$B$32)),24)-3)&amp;IF(INDEX(Configuración!$C$10:$C$38,SMALL(IF(Control!$B$4:$B$32="Sí",ROW(Control!$B$4:$B$32)),24)-3)="Sí"," (solo para Enseñanzas Profesionales)",""),"")</f>
        <v>TROMPETA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</row>
    <row r="36" spans="1:12" ht="22" customHeight="1" x14ac:dyDescent="0.3">
      <c r="A36" s="32" cm="1">
        <f t="array" ref="A36">IFERROR(INDEX(Control!$C$4:$C$32,SMALL(IF(Control!$B$4:$B$32="Sí",ROW(Control!$B$4:$B$32)),25)-3)-INDEX(Control!$D$4:$D$32,SMALL(IF(Control!$B$4:$B$32="Sí",ROW(Control!$B$4:$B$32)),25)-3)+INDEX(Control!$E$4:$E$32,SMALL(IF(Control!$B$4:$B$32="Sí",ROW(Control!$B$4:$B$32)),25)-3)-SUM(INDEX(Control!$F$4:T$32,SMALL(IF(Control!$B$4:$B$32="Sí",ROW(Control!$B$4:$B$32)),25)-3,0)),"")</f>
        <v>0</v>
      </c>
      <c r="B36" s="55" t="str" cm="1">
        <f t="array" ref="B36">IFERROR(INDEX(Control!$A$4:$A$32,SMALL(IF(Control!$B$4:$B$32="Sí",ROW(Control!$B$4:$B$32)),25)-3)&amp;IF(INDEX(Configuración!$C$10:$C$38,SMALL(IF(Control!$B$4:$B$32="Sí",ROW(Control!$B$4:$B$32)),25)-3)="Sí"," (solo para Enseñanzas Profesionales)",""),"")</f>
        <v>TUBA</v>
      </c>
      <c r="C36" s="56"/>
      <c r="D36" s="56"/>
      <c r="E36" s="56"/>
      <c r="F36" s="56"/>
      <c r="G36" s="56"/>
      <c r="H36" s="56"/>
      <c r="I36" s="56"/>
      <c r="J36" s="56"/>
      <c r="K36" s="56"/>
      <c r="L36" s="56"/>
    </row>
    <row r="37" spans="1:12" ht="22" customHeight="1" x14ac:dyDescent="0.3">
      <c r="A37" s="33" cm="1">
        <f t="array" ref="A37">IFERROR(INDEX(Control!$C$4:$C$32,SMALL(IF(Control!$B$4:$B$32="Sí",ROW(Control!$B$4:$B$32)),26)-3)-INDEX(Control!$D$4:$D$32,SMALL(IF(Control!$B$4:$B$32="Sí",ROW(Control!$B$4:$B$32)),26)-3)+INDEX(Control!$E$4:$E$32,SMALL(IF(Control!$B$4:$B$32="Sí",ROW(Control!$B$4:$B$32)),26)-3)-SUM(INDEX(Control!$F$4:T$32,SMALL(IF(Control!$B$4:$B$32="Sí",ROW(Control!$B$4:$B$32)),26)-3,0)),"")</f>
        <v>0</v>
      </c>
      <c r="B37" s="57" t="str" cm="1">
        <f t="array" ref="B37">IFERROR(INDEX(Control!$A$4:$A$32,SMALL(IF(Control!$B$4:$B$32="Sí",ROW(Control!$B$4:$B$32)),26)-3)&amp;IF(INDEX(Configuración!$C$10:$C$38,SMALL(IF(Control!$B$4:$B$32="Sí",ROW(Control!$B$4:$B$32)),26)-3)="Sí"," (solo para Enseñanzas Profesionales)",""),"")</f>
        <v>VIOLA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</row>
    <row r="38" spans="1:12" ht="22" customHeight="1" x14ac:dyDescent="0.3">
      <c r="A38" s="32" cm="1">
        <f t="array" ref="A38">IFERROR(INDEX(Control!$C$4:$C$32,SMALL(IF(Control!$B$4:$B$32="Sí",ROW(Control!$B$4:$B$32)),27)-3)-INDEX(Control!$D$4:$D$32,SMALL(IF(Control!$B$4:$B$32="Sí",ROW(Control!$B$4:$B$32)),27)-3)+INDEX(Control!$E$4:$E$32,SMALL(IF(Control!$B$4:$B$32="Sí",ROW(Control!$B$4:$B$32)),27)-3)-SUM(INDEX(Control!$F$4:T$32,SMALL(IF(Control!$B$4:$B$32="Sí",ROW(Control!$B$4:$B$32)),27)-3,0)),"")</f>
        <v>0</v>
      </c>
      <c r="B38" s="55" t="str" cm="1">
        <f t="array" ref="B38">IFERROR(INDEX(Control!$A$4:$A$32,SMALL(IF(Control!$B$4:$B$32="Sí",ROW(Control!$B$4:$B$32)),27)-3)&amp;IF(INDEX(Configuración!$C$10:$C$38,SMALL(IF(Control!$B$4:$B$32="Sí",ROW(Control!$B$4:$B$32)),27)-3)="Sí"," (solo para Enseñanzas Profesionales)",""),"")</f>
        <v>VIOLA DA GAMBA</v>
      </c>
      <c r="C38" s="56"/>
      <c r="D38" s="56"/>
      <c r="E38" s="56"/>
      <c r="F38" s="56"/>
      <c r="G38" s="56"/>
      <c r="H38" s="56"/>
      <c r="I38" s="56"/>
      <c r="J38" s="56"/>
      <c r="K38" s="56"/>
      <c r="L38" s="56"/>
    </row>
    <row r="39" spans="1:12" ht="22" customHeight="1" x14ac:dyDescent="0.3">
      <c r="A39" s="33" cm="1">
        <f t="array" ref="A39">IFERROR(INDEX(Control!$C$4:$C$32,SMALL(IF(Control!$B$4:$B$32="Sí",ROW(Control!$B$4:$B$32)),28)-3)-INDEX(Control!$D$4:$D$32,SMALL(IF(Control!$B$4:$B$32="Sí",ROW(Control!$B$4:$B$32)),28)-3)+INDEX(Control!$E$4:$E$32,SMALL(IF(Control!$B$4:$B$32="Sí",ROW(Control!$B$4:$B$32)),28)-3)-SUM(INDEX(Control!$F$4:T$32,SMALL(IF(Control!$B$4:$B$32="Sí",ROW(Control!$B$4:$B$32)),28)-3,0)),"")</f>
        <v>0</v>
      </c>
      <c r="B39" s="57" t="str" cm="1">
        <f t="array" ref="B39">IFERROR(INDEX(Control!$A$4:$A$32,SMALL(IF(Control!$B$4:$B$32="Sí",ROW(Control!$B$4:$B$32)),28)-3)&amp;IF(INDEX(Configuración!$C$10:$C$38,SMALL(IF(Control!$B$4:$B$32="Sí",ROW(Control!$B$4:$B$32)),28)-3)="Sí"," (solo para Enseñanzas Profesionales)",""),"")</f>
        <v>VIOLÍN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</row>
    <row r="40" spans="1:12" ht="22" customHeight="1" x14ac:dyDescent="0.3">
      <c r="A40" s="32" cm="1">
        <f t="array" ref="A40">IFERROR(INDEX(Control!$C$4:$C$32,SMALL(IF(Control!$B$4:$B$32="Sí",ROW(Control!$B$4:$B$32)),29)-3)-INDEX(Control!$D$4:$D$32,SMALL(IF(Control!$B$4:$B$32="Sí",ROW(Control!$B$4:$B$32)),29)-3)+INDEX(Control!$E$4:$E$32,SMALL(IF(Control!$B$4:$B$32="Sí",ROW(Control!$B$4:$B$32)),29)-3)-SUM(INDEX(Control!$F$4:T$32,SMALL(IF(Control!$B$4:$B$32="Sí",ROW(Control!$B$4:$B$32)),29)-3,0)),"")</f>
        <v>0</v>
      </c>
      <c r="B40" s="55" t="str" cm="1">
        <f t="array" ref="B40">IFERROR(INDEX(Control!$A$4:$A$32,SMALL(IF(Control!$B$4:$B$32="Sí",ROW(Control!$B$4:$B$32)),29)-3)&amp;IF(INDEX(Configuración!$C$10:$C$38,SMALL(IF(Control!$B$4:$B$32="Sí",ROW(Control!$B$4:$B$32)),29)-3)="Sí"," (solo para Enseñanzas Profesionales)",""),"")</f>
        <v>VIOLONCHELO</v>
      </c>
      <c r="C40" s="56"/>
      <c r="D40" s="56"/>
      <c r="E40" s="56"/>
      <c r="F40" s="56"/>
      <c r="G40" s="56"/>
      <c r="H40" s="56"/>
      <c r="I40" s="56"/>
      <c r="J40" s="56"/>
      <c r="K40" s="56"/>
      <c r="L40" s="56"/>
    </row>
    <row r="41" spans="1:12" ht="22" customHeight="1" thickBot="1" x14ac:dyDescent="0.35">
      <c r="A41" s="43" t="str" cm="1">
        <f t="array" ref="A41">IFERROR(INDEX(Control!$C$4:$C$32,SMALL(IF(Control!$B$4:$B$32="Sí",ROW(Control!$B$4:$B$32)),30)-3)-INDEX(Control!$D$4:$D$32,SMALL(IF(Control!$B$4:$B$32="Sí",ROW(Control!$B$4:$B$32)),30)-3)+INDEX(Control!$E$4:$E$32,SMALL(IF(Control!$B$4:$B$32="Sí",ROW(Control!$B$4:$B$32)),30)-3)-SUM(INDEX(Control!$F$4:T$32,SMALL(IF(Control!$B$4:$B$32="Sí",ROW(Control!$B$4:$B$32)),30)-3,0)),"")</f>
        <v/>
      </c>
      <c r="B41" s="70" t="str" cm="1">
        <f t="array" ref="B41">IFERROR(INDEX(Control!$A$4:$A$32,SMALL(IF(Control!$B$4:$B$32="Sí",ROW(Control!$B$4:$B$32)),30)-3)&amp;IF(INDEX(Configuración!$C$10:$C$38,SMALL(IF(Control!$B$4:$B$32="Sí",ROW(Control!$B$4:$B$32)),30)-3)="Sí"," (solo para Enseñanzas Profesionales)",""),"")</f>
        <v/>
      </c>
      <c r="C41" s="71"/>
      <c r="D41" s="71"/>
      <c r="E41" s="71"/>
      <c r="F41" s="71"/>
      <c r="G41" s="71"/>
      <c r="H41" s="71"/>
      <c r="I41" s="71"/>
      <c r="J41" s="71"/>
      <c r="K41" s="71"/>
      <c r="L41" s="71"/>
    </row>
    <row r="42" spans="1:12" ht="30" customHeight="1" thickTop="1" x14ac:dyDescent="0.3">
      <c r="A42" s="44">
        <f>SUM(A12:A41)</f>
        <v>0</v>
      </c>
      <c r="B42" s="54" t="s">
        <v>188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</row>
    <row r="43" spans="1:12" ht="20" customHeight="1" x14ac:dyDescent="0.2">
      <c r="A43" s="68" t="s">
        <v>113</v>
      </c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</row>
    <row r="44" spans="1:12" ht="14" customHeight="1" x14ac:dyDescent="0.2">
      <c r="A44" s="29" t="s">
        <v>67</v>
      </c>
      <c r="B44" s="65" t="s">
        <v>41</v>
      </c>
      <c r="C44" s="65"/>
      <c r="D44" s="65"/>
      <c r="E44" s="65"/>
      <c r="F44" s="65"/>
      <c r="G44" s="29" t="s">
        <v>79</v>
      </c>
      <c r="H44" s="65" t="s">
        <v>52</v>
      </c>
      <c r="I44" s="65"/>
      <c r="J44" s="65"/>
      <c r="K44" s="65"/>
      <c r="L44" s="65"/>
    </row>
    <row r="45" spans="1:12" ht="14" customHeight="1" x14ac:dyDescent="0.2">
      <c r="A45" s="29" t="s">
        <v>68</v>
      </c>
      <c r="B45" s="65" t="s">
        <v>42</v>
      </c>
      <c r="C45" s="65"/>
      <c r="D45" s="65"/>
      <c r="E45" s="65"/>
      <c r="F45" s="65"/>
      <c r="G45" s="29" t="s">
        <v>80</v>
      </c>
      <c r="H45" s="65" t="s">
        <v>53</v>
      </c>
      <c r="I45" s="65"/>
      <c r="J45" s="65"/>
      <c r="K45" s="65"/>
      <c r="L45" s="65"/>
    </row>
    <row r="46" spans="1:12" ht="14" customHeight="1" x14ac:dyDescent="0.2">
      <c r="A46" s="29" t="s">
        <v>69</v>
      </c>
      <c r="B46" s="65" t="s">
        <v>43</v>
      </c>
      <c r="C46" s="65"/>
      <c r="D46" s="65"/>
      <c r="E46" s="65"/>
      <c r="F46" s="65"/>
      <c r="G46" s="29" t="s">
        <v>81</v>
      </c>
      <c r="H46" s="65" t="s">
        <v>54</v>
      </c>
      <c r="I46" s="65"/>
      <c r="J46" s="65"/>
      <c r="K46" s="65"/>
      <c r="L46" s="65"/>
    </row>
    <row r="47" spans="1:12" ht="14" customHeight="1" x14ac:dyDescent="0.2">
      <c r="A47" s="29" t="s">
        <v>70</v>
      </c>
      <c r="B47" s="65" t="s">
        <v>44</v>
      </c>
      <c r="C47" s="65"/>
      <c r="D47" s="65"/>
      <c r="E47" s="65"/>
      <c r="F47" s="65"/>
      <c r="G47" s="28" t="s">
        <v>82</v>
      </c>
      <c r="H47" s="66" t="s">
        <v>55</v>
      </c>
      <c r="I47" s="65"/>
      <c r="J47" s="65"/>
      <c r="K47" s="65"/>
      <c r="L47" s="65"/>
    </row>
    <row r="48" spans="1:12" ht="14" customHeight="1" x14ac:dyDescent="0.2">
      <c r="A48" s="29" t="s">
        <v>71</v>
      </c>
      <c r="B48" s="65" t="s">
        <v>45</v>
      </c>
      <c r="C48" s="65"/>
      <c r="D48" s="65"/>
      <c r="E48" s="65"/>
      <c r="F48" s="65"/>
      <c r="G48" s="29" t="s">
        <v>83</v>
      </c>
      <c r="H48" s="65" t="s">
        <v>56</v>
      </c>
      <c r="I48" s="65"/>
      <c r="J48" s="65"/>
      <c r="K48" s="65"/>
      <c r="L48" s="65"/>
    </row>
    <row r="49" spans="1:12" ht="14" customHeight="1" x14ac:dyDescent="0.2">
      <c r="A49" s="29" t="s">
        <v>72</v>
      </c>
      <c r="B49" s="65" t="s">
        <v>195</v>
      </c>
      <c r="C49" s="65"/>
      <c r="D49" s="65"/>
      <c r="E49" s="65"/>
      <c r="F49" s="65"/>
      <c r="G49" s="29" t="s">
        <v>84</v>
      </c>
      <c r="H49" s="65" t="s">
        <v>57</v>
      </c>
      <c r="I49" s="65"/>
      <c r="J49" s="65"/>
      <c r="K49" s="65"/>
      <c r="L49" s="65"/>
    </row>
    <row r="50" spans="1:12" ht="14" customHeight="1" x14ac:dyDescent="0.2">
      <c r="A50" s="29" t="s">
        <v>73</v>
      </c>
      <c r="B50" s="65" t="s">
        <v>46</v>
      </c>
      <c r="C50" s="65"/>
      <c r="D50" s="65"/>
      <c r="E50" s="65"/>
      <c r="F50" s="65"/>
      <c r="G50" s="29" t="s">
        <v>85</v>
      </c>
      <c r="H50" s="65" t="s">
        <v>58</v>
      </c>
      <c r="I50" s="65"/>
      <c r="J50" s="65"/>
      <c r="K50" s="65"/>
      <c r="L50" s="65"/>
    </row>
    <row r="51" spans="1:12" ht="14" customHeight="1" x14ac:dyDescent="0.2">
      <c r="A51" s="29" t="s">
        <v>74</v>
      </c>
      <c r="B51" s="65" t="s">
        <v>47</v>
      </c>
      <c r="C51" s="65"/>
      <c r="D51" s="65"/>
      <c r="E51" s="65"/>
      <c r="F51" s="65"/>
      <c r="G51" s="29" t="s">
        <v>86</v>
      </c>
      <c r="H51" s="65" t="s">
        <v>59</v>
      </c>
      <c r="I51" s="65"/>
      <c r="J51" s="65"/>
      <c r="K51" s="65"/>
      <c r="L51" s="65"/>
    </row>
    <row r="52" spans="1:12" ht="14" customHeight="1" x14ac:dyDescent="0.2">
      <c r="A52" s="29" t="s">
        <v>75</v>
      </c>
      <c r="B52" s="65" t="s">
        <v>48</v>
      </c>
      <c r="C52" s="65"/>
      <c r="D52" s="65"/>
      <c r="E52" s="65"/>
      <c r="F52" s="65"/>
      <c r="G52" s="29" t="s">
        <v>87</v>
      </c>
      <c r="H52" s="65" t="s">
        <v>60</v>
      </c>
      <c r="I52" s="65"/>
      <c r="J52" s="65"/>
      <c r="K52" s="65"/>
      <c r="L52" s="65"/>
    </row>
    <row r="53" spans="1:12" ht="14" customHeight="1" x14ac:dyDescent="0.2">
      <c r="A53" s="29" t="s">
        <v>76</v>
      </c>
      <c r="B53" s="65" t="s">
        <v>49</v>
      </c>
      <c r="C53" s="65"/>
      <c r="D53" s="65"/>
      <c r="E53" s="65"/>
      <c r="F53" s="65"/>
      <c r="G53" s="29" t="s">
        <v>88</v>
      </c>
      <c r="H53" s="65" t="s">
        <v>61</v>
      </c>
      <c r="I53" s="65"/>
      <c r="J53" s="65"/>
      <c r="K53" s="65"/>
      <c r="L53" s="65"/>
    </row>
    <row r="54" spans="1:12" ht="14" customHeight="1" x14ac:dyDescent="0.2">
      <c r="A54" s="29" t="s">
        <v>77</v>
      </c>
      <c r="B54" s="65" t="s">
        <v>50</v>
      </c>
      <c r="C54" s="65"/>
      <c r="D54" s="65"/>
      <c r="E54" s="65"/>
      <c r="F54" s="65"/>
      <c r="G54" s="29" t="s">
        <v>89</v>
      </c>
      <c r="H54" s="65" t="s">
        <v>62</v>
      </c>
      <c r="I54" s="65"/>
      <c r="J54" s="65"/>
      <c r="K54" s="65"/>
      <c r="L54" s="65"/>
    </row>
    <row r="55" spans="1:12" ht="14" customHeight="1" x14ac:dyDescent="0.2">
      <c r="A55" s="29" t="s">
        <v>78</v>
      </c>
      <c r="B55" s="65" t="s">
        <v>51</v>
      </c>
      <c r="C55" s="65"/>
      <c r="D55" s="65"/>
      <c r="E55" s="65"/>
      <c r="F55" s="65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7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45579-0438-774E-A455-1064635072B8}">
  <dimension ref="A1:C38"/>
  <sheetViews>
    <sheetView workbookViewId="0">
      <selection activeCell="E4" sqref="E4"/>
    </sheetView>
  </sheetViews>
  <sheetFormatPr baseColWidth="10" defaultRowHeight="16" x14ac:dyDescent="0.2"/>
  <cols>
    <col min="1" max="2" width="46.6640625" customWidth="1"/>
    <col min="3" max="3" width="18.33203125" customWidth="1"/>
    <col min="4" max="5" width="10" customWidth="1"/>
  </cols>
  <sheetData>
    <row r="1" spans="1:3" ht="18" customHeight="1" x14ac:dyDescent="0.3">
      <c r="A1" s="2" t="s">
        <v>0</v>
      </c>
    </row>
    <row r="2" spans="1:3" ht="18" customHeight="1" x14ac:dyDescent="0.2"/>
    <row r="3" spans="1:3" ht="18" customHeight="1" x14ac:dyDescent="0.2">
      <c r="A3" s="3" t="s">
        <v>1</v>
      </c>
      <c r="B3" s="4"/>
    </row>
    <row r="4" spans="1:3" ht="18" customHeight="1" x14ac:dyDescent="0.2">
      <c r="A4" s="3" t="s">
        <v>2</v>
      </c>
      <c r="B4" s="4"/>
    </row>
    <row r="5" spans="1:3" ht="18" customHeight="1" x14ac:dyDescent="0.2"/>
    <row r="6" spans="1:3" ht="19" x14ac:dyDescent="0.25">
      <c r="A6" s="5" t="s">
        <v>3</v>
      </c>
    </row>
    <row r="7" spans="1:3" x14ac:dyDescent="0.2">
      <c r="A7" s="1" t="s">
        <v>115</v>
      </c>
    </row>
    <row r="9" spans="1:3" x14ac:dyDescent="0.2">
      <c r="A9" s="6" t="s">
        <v>4</v>
      </c>
      <c r="B9" s="7" t="s">
        <v>5</v>
      </c>
      <c r="C9" s="7" t="s">
        <v>114</v>
      </c>
    </row>
    <row r="10" spans="1:3" x14ac:dyDescent="0.2">
      <c r="A10" s="8" t="s">
        <v>6</v>
      </c>
      <c r="B10" s="9" t="s">
        <v>7</v>
      </c>
      <c r="C10" s="9" t="s">
        <v>112</v>
      </c>
    </row>
    <row r="11" spans="1:3" x14ac:dyDescent="0.2">
      <c r="A11" s="8" t="s">
        <v>8</v>
      </c>
      <c r="B11" s="9" t="s">
        <v>7</v>
      </c>
      <c r="C11" s="9" t="s">
        <v>112</v>
      </c>
    </row>
    <row r="12" spans="1:3" x14ac:dyDescent="0.2">
      <c r="A12" s="8" t="s">
        <v>9</v>
      </c>
      <c r="B12" s="9" t="s">
        <v>7</v>
      </c>
      <c r="C12" s="9" t="s">
        <v>112</v>
      </c>
    </row>
    <row r="13" spans="1:3" x14ac:dyDescent="0.2">
      <c r="A13" s="8" t="s">
        <v>10</v>
      </c>
      <c r="B13" s="9" t="s">
        <v>7</v>
      </c>
      <c r="C13" s="9" t="s">
        <v>7</v>
      </c>
    </row>
    <row r="14" spans="1:3" x14ac:dyDescent="0.2">
      <c r="A14" s="8" t="s">
        <v>11</v>
      </c>
      <c r="B14" s="9" t="s">
        <v>7</v>
      </c>
      <c r="C14" s="9" t="s">
        <v>112</v>
      </c>
    </row>
    <row r="15" spans="1:3" x14ac:dyDescent="0.2">
      <c r="A15" s="8" t="s">
        <v>12</v>
      </c>
      <c r="B15" s="9" t="s">
        <v>7</v>
      </c>
      <c r="C15" s="9" t="s">
        <v>112</v>
      </c>
    </row>
    <row r="16" spans="1:3" x14ac:dyDescent="0.2">
      <c r="A16" s="8" t="s">
        <v>13</v>
      </c>
      <c r="B16" s="9" t="s">
        <v>7</v>
      </c>
      <c r="C16" s="9" t="s">
        <v>112</v>
      </c>
    </row>
    <row r="17" spans="1:3" x14ac:dyDescent="0.2">
      <c r="A17" s="8" t="s">
        <v>14</v>
      </c>
      <c r="B17" s="9" t="s">
        <v>7</v>
      </c>
      <c r="C17" s="9" t="s">
        <v>112</v>
      </c>
    </row>
    <row r="18" spans="1:3" x14ac:dyDescent="0.2">
      <c r="A18" s="8" t="s">
        <v>15</v>
      </c>
      <c r="B18" s="9" t="s">
        <v>7</v>
      </c>
      <c r="C18" s="9" t="s">
        <v>112</v>
      </c>
    </row>
    <row r="19" spans="1:3" x14ac:dyDescent="0.2">
      <c r="A19" s="8" t="s">
        <v>16</v>
      </c>
      <c r="B19" s="9" t="s">
        <v>7</v>
      </c>
      <c r="C19" s="9" t="s">
        <v>112</v>
      </c>
    </row>
    <row r="20" spans="1:3" x14ac:dyDescent="0.2">
      <c r="A20" s="8" t="s">
        <v>17</v>
      </c>
      <c r="B20" s="9" t="s">
        <v>7</v>
      </c>
      <c r="C20" s="9" t="s">
        <v>112</v>
      </c>
    </row>
    <row r="21" spans="1:3" x14ac:dyDescent="0.2">
      <c r="A21" s="8" t="s">
        <v>18</v>
      </c>
      <c r="B21" s="9" t="s">
        <v>7</v>
      </c>
      <c r="C21" s="9" t="s">
        <v>112</v>
      </c>
    </row>
    <row r="22" spans="1:3" x14ac:dyDescent="0.2">
      <c r="A22" s="8" t="s">
        <v>19</v>
      </c>
      <c r="B22" s="9" t="s">
        <v>7</v>
      </c>
      <c r="C22" s="9" t="s">
        <v>112</v>
      </c>
    </row>
    <row r="23" spans="1:3" x14ac:dyDescent="0.2">
      <c r="A23" s="8" t="s">
        <v>20</v>
      </c>
      <c r="B23" s="9" t="s">
        <v>7</v>
      </c>
      <c r="C23" s="9" t="s">
        <v>112</v>
      </c>
    </row>
    <row r="24" spans="1:3" x14ac:dyDescent="0.2">
      <c r="A24" s="8" t="s">
        <v>21</v>
      </c>
      <c r="B24" s="9" t="s">
        <v>7</v>
      </c>
      <c r="C24" s="9" t="s">
        <v>112</v>
      </c>
    </row>
    <row r="25" spans="1:3" x14ac:dyDescent="0.2">
      <c r="A25" s="8" t="s">
        <v>22</v>
      </c>
      <c r="B25" s="9" t="s">
        <v>7</v>
      </c>
      <c r="C25" s="9" t="s">
        <v>112</v>
      </c>
    </row>
    <row r="26" spans="1:3" x14ac:dyDescent="0.2">
      <c r="A26" s="8" t="s">
        <v>23</v>
      </c>
      <c r="B26" s="9" t="s">
        <v>7</v>
      </c>
      <c r="C26" s="9" t="s">
        <v>112</v>
      </c>
    </row>
    <row r="27" spans="1:3" x14ac:dyDescent="0.2">
      <c r="A27" s="8" t="s">
        <v>24</v>
      </c>
      <c r="B27" s="9" t="s">
        <v>7</v>
      </c>
      <c r="C27" s="9" t="s">
        <v>112</v>
      </c>
    </row>
    <row r="28" spans="1:3" x14ac:dyDescent="0.2">
      <c r="A28" s="8" t="s">
        <v>25</v>
      </c>
      <c r="B28" s="9" t="s">
        <v>7</v>
      </c>
      <c r="C28" s="9" t="s">
        <v>112</v>
      </c>
    </row>
    <row r="29" spans="1:3" x14ac:dyDescent="0.2">
      <c r="A29" s="8" t="s">
        <v>26</v>
      </c>
      <c r="B29" s="9" t="s">
        <v>7</v>
      </c>
      <c r="C29" s="9" t="s">
        <v>112</v>
      </c>
    </row>
    <row r="30" spans="1:3" x14ac:dyDescent="0.2">
      <c r="A30" s="8" t="s">
        <v>27</v>
      </c>
      <c r="B30" s="9" t="s">
        <v>7</v>
      </c>
      <c r="C30" s="9" t="s">
        <v>112</v>
      </c>
    </row>
    <row r="31" spans="1:3" x14ac:dyDescent="0.2">
      <c r="A31" s="8" t="s">
        <v>28</v>
      </c>
      <c r="B31" s="9" t="s">
        <v>7</v>
      </c>
      <c r="C31" s="9" t="s">
        <v>112</v>
      </c>
    </row>
    <row r="32" spans="1:3" x14ac:dyDescent="0.2">
      <c r="A32" s="8" t="s">
        <v>29</v>
      </c>
      <c r="B32" s="9" t="s">
        <v>7</v>
      </c>
      <c r="C32" s="9" t="s">
        <v>112</v>
      </c>
    </row>
    <row r="33" spans="1:3" x14ac:dyDescent="0.2">
      <c r="A33" s="8" t="s">
        <v>30</v>
      </c>
      <c r="B33" s="9" t="s">
        <v>7</v>
      </c>
      <c r="C33" s="9" t="s">
        <v>112</v>
      </c>
    </row>
    <row r="34" spans="1:3" x14ac:dyDescent="0.2">
      <c r="A34" s="8" t="s">
        <v>31</v>
      </c>
      <c r="B34" s="9" t="s">
        <v>7</v>
      </c>
      <c r="C34" s="9" t="s">
        <v>112</v>
      </c>
    </row>
    <row r="35" spans="1:3" x14ac:dyDescent="0.2">
      <c r="A35" s="8" t="s">
        <v>32</v>
      </c>
      <c r="B35" s="9" t="s">
        <v>7</v>
      </c>
      <c r="C35" s="9" t="s">
        <v>112</v>
      </c>
    </row>
    <row r="36" spans="1:3" x14ac:dyDescent="0.2">
      <c r="A36" s="8" t="s">
        <v>33</v>
      </c>
      <c r="B36" s="9" t="s">
        <v>7</v>
      </c>
      <c r="C36" s="9" t="s">
        <v>112</v>
      </c>
    </row>
    <row r="37" spans="1:3" x14ac:dyDescent="0.2">
      <c r="A37" s="8" t="s">
        <v>34</v>
      </c>
      <c r="B37" s="9" t="s">
        <v>7</v>
      </c>
      <c r="C37" s="9" t="s">
        <v>112</v>
      </c>
    </row>
    <row r="38" spans="1:3" x14ac:dyDescent="0.2">
      <c r="A38" s="8" t="s">
        <v>35</v>
      </c>
      <c r="B38" s="9" t="s">
        <v>7</v>
      </c>
      <c r="C38" s="9" t="s">
        <v>112</v>
      </c>
    </row>
  </sheetData>
  <conditionalFormatting sqref="A10:C38">
    <cfRule type="expression" dxfId="26" priority="2">
      <formula>$B10="No"</formula>
    </cfRule>
    <cfRule type="expression" dxfId="25" priority="4">
      <formula>$C10="Sí"</formula>
    </cfRule>
  </conditionalFormatting>
  <dataValidations count="1">
    <dataValidation type="list" allowBlank="1" showInputMessage="1" showErrorMessage="1" errorTitle="Valor no válido" error="Solo se admite Sí o No" sqref="B10:C38" xr:uid="{1925E566-40C4-CA41-909C-B2A404CCC38C}">
      <formula1>"Sí,No"</formula1>
    </dataValidation>
  </dataValidations>
  <pageMargins left="0.7" right="0.7" top="0.75" bottom="0.75" header="0.3" footer="0.3"/>
  <pageSetup paperSize="9" orientation="portrait" horizontalDpi="0" verticalDpi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E48706-754D-1643-9502-CBF962A9DB22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9" t="s">
        <v>65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spans="1:12" ht="42" customHeight="1" x14ac:dyDescent="0.4">
      <c r="A2" s="60">
        <f>Configuración!B3</f>
        <v>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1:12" ht="24" customHeight="1" x14ac:dyDescent="0.25">
      <c r="A3" s="61" t="str">
        <f>"Curso académico: "&amp;Configuración!B4</f>
        <v xml:space="preserve">Curso académico: 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34" customHeight="1" x14ac:dyDescent="0.3">
      <c r="A4" s="62" t="s">
        <v>131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ht="6" customHeight="1" x14ac:dyDescent="0.2"/>
    <row r="6" spans="1:12" ht="22" customHeight="1" thickBot="1" x14ac:dyDescent="0.25">
      <c r="A6" s="63" t="s">
        <v>66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</row>
    <row r="7" spans="1:12" ht="22" customHeight="1" thickBot="1" x14ac:dyDescent="0.25">
      <c r="A7" s="21" t="s">
        <v>67</v>
      </c>
      <c r="B7" s="21" t="s">
        <v>68</v>
      </c>
      <c r="C7" s="21" t="s">
        <v>69</v>
      </c>
      <c r="D7" s="21" t="s">
        <v>70</v>
      </c>
      <c r="E7" s="21" t="s">
        <v>71</v>
      </c>
      <c r="F7" s="21" t="s">
        <v>72</v>
      </c>
      <c r="G7" s="21" t="s">
        <v>73</v>
      </c>
      <c r="H7" s="21" t="s">
        <v>74</v>
      </c>
      <c r="I7" s="21" t="s">
        <v>75</v>
      </c>
      <c r="J7" s="21" t="s">
        <v>76</v>
      </c>
      <c r="K7" s="21" t="s">
        <v>77</v>
      </c>
      <c r="L7" s="24" t="s">
        <v>78</v>
      </c>
    </row>
    <row r="8" spans="1:12" ht="22" customHeight="1" thickBot="1" x14ac:dyDescent="0.25">
      <c r="A8" s="22" t="s">
        <v>79</v>
      </c>
      <c r="B8" s="22" t="s">
        <v>80</v>
      </c>
      <c r="C8" s="22" t="s">
        <v>81</v>
      </c>
      <c r="D8" s="22" t="s">
        <v>82</v>
      </c>
      <c r="E8" s="16" t="s">
        <v>83</v>
      </c>
      <c r="F8" s="17" t="s">
        <v>84</v>
      </c>
      <c r="G8" s="17" t="s">
        <v>85</v>
      </c>
      <c r="H8" s="17" t="s">
        <v>86</v>
      </c>
      <c r="I8" s="17" t="s">
        <v>87</v>
      </c>
      <c r="J8" s="17" t="s">
        <v>88</v>
      </c>
      <c r="K8" s="17" t="s">
        <v>89</v>
      </c>
      <c r="L8" s="20"/>
    </row>
    <row r="9" spans="1:12" ht="20" customHeight="1" x14ac:dyDescent="0.2">
      <c r="A9" s="64" t="s">
        <v>105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</row>
    <row r="10" spans="1:12" ht="6" customHeight="1" x14ac:dyDescent="0.2"/>
    <row r="11" spans="1:12" ht="26" customHeight="1" x14ac:dyDescent="0.25">
      <c r="A11" s="31" t="s">
        <v>91</v>
      </c>
      <c r="B11" s="67" t="s">
        <v>4</v>
      </c>
      <c r="C11" s="67"/>
      <c r="D11" s="67"/>
      <c r="E11" s="67"/>
      <c r="F11" s="67"/>
      <c r="G11" s="67"/>
      <c r="H11" s="67"/>
      <c r="I11" s="67"/>
      <c r="J11" s="67"/>
      <c r="K11" s="67"/>
      <c r="L11" s="67"/>
    </row>
    <row r="12" spans="1:12" ht="22" customHeight="1" x14ac:dyDescent="0.3">
      <c r="A12" s="32" cm="1">
        <f t="array" ref="A12">IFERROR(INDEX(Control!$C$4:$C$32,SMALL(IF(Control!$B$4:$B$32="Sí",ROW(Control!$B$4:$B$32)),1)-3)-INDEX(Control!$D$4:$D$32,SMALL(IF(Control!$B$4:$B$32="Sí",ROW(Control!$B$4:$B$32)),1)-3)+INDEX(Control!$E$4:$E$32,SMALL(IF(Control!$B$4:$B$32="Sí",ROW(Control!$B$4:$B$32)),1)-3)-SUM(INDEX(Control!$F$4:U$32,SMALL(IF(Control!$B$4:$B$32="Sí",ROW(Control!$B$4:$B$32)),1)-3,0)),"")</f>
        <v>0</v>
      </c>
      <c r="B12" s="55" t="str" cm="1">
        <f t="array" ref="B12">IFERROR(INDEX(Control!$A$4:$A$32,SMALL(IF(Control!$B$4:$B$32="Sí",ROW(Control!$B$4:$B$32)),1)-3)&amp;IF(INDEX(Configuración!$C$10:$C$38,SMALL(IF(Control!$B$4:$B$32="Sí",ROW(Control!$B$4:$B$32)),1)-3)="Sí"," (solo para Enseñanzas Profesionales)",""),"")</f>
        <v>ACORDEÓN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</row>
    <row r="13" spans="1:12" ht="22" customHeight="1" x14ac:dyDescent="0.3">
      <c r="A13" s="33" cm="1">
        <f t="array" ref="A13">IFERROR(INDEX(Control!$C$4:$C$32,SMALL(IF(Control!$B$4:$B$32="Sí",ROW(Control!$B$4:$B$32)),2)-3)-INDEX(Control!$D$4:$D$32,SMALL(IF(Control!$B$4:$B$32="Sí",ROW(Control!$B$4:$B$32)),2)-3)+INDEX(Control!$E$4:$E$32,SMALL(IF(Control!$B$4:$B$32="Sí",ROW(Control!$B$4:$B$32)),2)-3)-SUM(INDEX(Control!$F$4:U$32,SMALL(IF(Control!$B$4:$B$32="Sí",ROW(Control!$B$4:$B$32)),2)-3,0)),"")</f>
        <v>0</v>
      </c>
      <c r="B13" s="57" t="str" cm="1">
        <f t="array" ref="B13">IFERROR(INDEX(Control!$A$4:$A$32,SMALL(IF(Control!$B$4:$B$32="Sí",ROW(Control!$B$4:$B$32)),2)-3)&amp;IF(INDEX(Configuración!$C$10:$C$38,SMALL(IF(Control!$B$4:$B$32="Sí",ROW(Control!$B$4:$B$32)),2)-3)="Sí"," (solo para Enseñanzas Profesionales)",""),"")</f>
        <v>ARPA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</row>
    <row r="14" spans="1:12" ht="22" customHeight="1" x14ac:dyDescent="0.3">
      <c r="A14" s="32" cm="1">
        <f t="array" ref="A14">IFERROR(INDEX(Control!$C$4:$C$32,SMALL(IF(Control!$B$4:$B$32="Sí",ROW(Control!$B$4:$B$32)),3)-3)-INDEX(Control!$D$4:$D$32,SMALL(IF(Control!$B$4:$B$32="Sí",ROW(Control!$B$4:$B$32)),3)-3)+INDEX(Control!$E$4:$E$32,SMALL(IF(Control!$B$4:$B$32="Sí",ROW(Control!$B$4:$B$32)),3)-3)-SUM(INDEX(Control!$F$4:U$32,SMALL(IF(Control!$B$4:$B$32="Sí",ROW(Control!$B$4:$B$32)),3)-3,0)),"")</f>
        <v>0</v>
      </c>
      <c r="B14" s="55" t="str" cm="1">
        <f t="array" ref="B14">IFERROR(INDEX(Control!$A$4:$A$32,SMALL(IF(Control!$B$4:$B$32="Sí",ROW(Control!$B$4:$B$32)),3)-3)&amp;IF(INDEX(Configuración!$C$10:$C$38,SMALL(IF(Control!$B$4:$B$32="Sí",ROW(Control!$B$4:$B$32)),3)-3)="Sí"," (solo para Enseñanzas Profesionales)",""),"")</f>
        <v>BAJO ELÉCTRICO</v>
      </c>
      <c r="C14" s="56"/>
      <c r="D14" s="56"/>
      <c r="E14" s="56"/>
      <c r="F14" s="56"/>
      <c r="G14" s="56"/>
      <c r="H14" s="56"/>
      <c r="I14" s="56"/>
      <c r="J14" s="56"/>
      <c r="K14" s="56"/>
      <c r="L14" s="56"/>
    </row>
    <row r="15" spans="1:12" ht="22" customHeight="1" x14ac:dyDescent="0.3">
      <c r="A15" s="33" cm="1">
        <f t="array" ref="A15">IFERROR(INDEX(Control!$C$4:$C$32,SMALL(IF(Control!$B$4:$B$32="Sí",ROW(Control!$B$4:$B$32)),4)-3)-INDEX(Control!$D$4:$D$32,SMALL(IF(Control!$B$4:$B$32="Sí",ROW(Control!$B$4:$B$32)),4)-3)+INDEX(Control!$E$4:$E$32,SMALL(IF(Control!$B$4:$B$32="Sí",ROW(Control!$B$4:$B$32)),4)-3)-SUM(INDEX(Control!$F$4:U$32,SMALL(IF(Control!$B$4:$B$32="Sí",ROW(Control!$B$4:$B$32)),4)-3,0)),"")</f>
        <v>0</v>
      </c>
      <c r="B15" s="57" t="str" cm="1">
        <f t="array" ref="B15">IFERROR(INDEX(Control!$A$4:$A$32,SMALL(IF(Control!$B$4:$B$32="Sí",ROW(Control!$B$4:$B$32)),4)-3)&amp;IF(INDEX(Configuración!$C$10:$C$38,SMALL(IF(Control!$B$4:$B$32="Sí",ROW(Control!$B$4:$B$32)),4)-3)="Sí"," (solo para Enseñanzas Profesionales)",""),"")</f>
        <v>CANTO (solo para Enseñanzas Profesionales)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</row>
    <row r="16" spans="1:12" ht="22" customHeight="1" x14ac:dyDescent="0.3">
      <c r="A16" s="32" cm="1">
        <f t="array" ref="A16">IFERROR(INDEX(Control!$C$4:$C$32,SMALL(IF(Control!$B$4:$B$32="Sí",ROW(Control!$B$4:$B$32)),5)-3)-INDEX(Control!$D$4:$D$32,SMALL(IF(Control!$B$4:$B$32="Sí",ROW(Control!$B$4:$B$32)),5)-3)+INDEX(Control!$E$4:$E$32,SMALL(IF(Control!$B$4:$B$32="Sí",ROW(Control!$B$4:$B$32)),5)-3)-SUM(INDEX(Control!$F$4:U$32,SMALL(IF(Control!$B$4:$B$32="Sí",ROW(Control!$B$4:$B$32)),5)-3,0)),"")</f>
        <v>0</v>
      </c>
      <c r="B16" s="55" t="str" cm="1">
        <f t="array" ref="B16">IFERROR(INDEX(Control!$A$4:$A$32,SMALL(IF(Control!$B$4:$B$32="Sí",ROW(Control!$B$4:$B$32)),5)-3)&amp;IF(INDEX(Configuración!$C$10:$C$38,SMALL(IF(Control!$B$4:$B$32="Sí",ROW(Control!$B$4:$B$32)),5)-3)="Sí"," (solo para Enseñanzas Profesionales)",""),"")</f>
        <v>CANTO VALENCIANO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</row>
    <row r="17" spans="1:12" ht="22" customHeight="1" x14ac:dyDescent="0.3">
      <c r="A17" s="33" cm="1">
        <f t="array" ref="A17">IFERROR(INDEX(Control!$C$4:$C$32,SMALL(IF(Control!$B$4:$B$32="Sí",ROW(Control!$B$4:$B$32)),6)-3)-INDEX(Control!$D$4:$D$32,SMALL(IF(Control!$B$4:$B$32="Sí",ROW(Control!$B$4:$B$32)),6)-3)+INDEX(Control!$E$4:$E$32,SMALL(IF(Control!$B$4:$B$32="Sí",ROW(Control!$B$4:$B$32)),6)-3)-SUM(INDEX(Control!$F$4:U$32,SMALL(IF(Control!$B$4:$B$32="Sí",ROW(Control!$B$4:$B$32)),6)-3,0)),"")</f>
        <v>0</v>
      </c>
      <c r="B17" s="57" t="str" cm="1">
        <f t="array" ref="B17">IFERROR(INDEX(Control!$A$4:$A$32,SMALL(IF(Control!$B$4:$B$32="Sí",ROW(Control!$B$4:$B$32)),6)-3)&amp;IF(INDEX(Configuración!$C$10:$C$38,SMALL(IF(Control!$B$4:$B$32="Sí",ROW(Control!$B$4:$B$32)),6)-3)="Sí"," (solo para Enseñanzas Profesionales)",""),"")</f>
        <v>CLARINETE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</row>
    <row r="18" spans="1:12" ht="22" customHeight="1" x14ac:dyDescent="0.3">
      <c r="A18" s="32" cm="1">
        <f t="array" ref="A18">IFERROR(INDEX(Control!$C$4:$C$32,SMALL(IF(Control!$B$4:$B$32="Sí",ROW(Control!$B$4:$B$32)),7)-3)-INDEX(Control!$D$4:$D$32,SMALL(IF(Control!$B$4:$B$32="Sí",ROW(Control!$B$4:$B$32)),7)-3)+INDEX(Control!$E$4:$E$32,SMALL(IF(Control!$B$4:$B$32="Sí",ROW(Control!$B$4:$B$32)),7)-3)-SUM(INDEX(Control!$F$4:U$32,SMALL(IF(Control!$B$4:$B$32="Sí",ROW(Control!$B$4:$B$32)),7)-3,0)),"")</f>
        <v>0</v>
      </c>
      <c r="B18" s="55" t="str" cm="1">
        <f t="array" ref="B18">IFERROR(INDEX(Control!$A$4:$A$32,SMALL(IF(Control!$B$4:$B$32="Sí",ROW(Control!$B$4:$B$32)),7)-3)&amp;IF(INDEX(Configuración!$C$10:$C$38,SMALL(IF(Control!$B$4:$B$32="Sí",ROW(Control!$B$4:$B$32)),7)-3)="Sí"," (solo para Enseñanzas Profesionales)",""),"")</f>
        <v>CLAVECÍN</v>
      </c>
      <c r="C18" s="56"/>
      <c r="D18" s="56"/>
      <c r="E18" s="56"/>
      <c r="F18" s="56"/>
      <c r="G18" s="56"/>
      <c r="H18" s="56"/>
      <c r="I18" s="56"/>
      <c r="J18" s="56"/>
      <c r="K18" s="56"/>
      <c r="L18" s="56"/>
    </row>
    <row r="19" spans="1:12" ht="22" customHeight="1" x14ac:dyDescent="0.3">
      <c r="A19" s="33" cm="1">
        <f t="array" ref="A19">IFERROR(INDEX(Control!$C$4:$C$32,SMALL(IF(Control!$B$4:$B$32="Sí",ROW(Control!$B$4:$B$32)),8)-3)-INDEX(Control!$D$4:$D$32,SMALL(IF(Control!$B$4:$B$32="Sí",ROW(Control!$B$4:$B$32)),8)-3)+INDEX(Control!$E$4:$E$32,SMALL(IF(Control!$B$4:$B$32="Sí",ROW(Control!$B$4:$B$32)),8)-3)-SUM(INDEX(Control!$F$4:U$32,SMALL(IF(Control!$B$4:$B$32="Sí",ROW(Control!$B$4:$B$32)),8)-3,0)),"")</f>
        <v>0</v>
      </c>
      <c r="B19" s="57" t="str" cm="1">
        <f t="array" ref="B19">IFERROR(INDEX(Control!$A$4:$A$32,SMALL(IF(Control!$B$4:$B$32="Sí",ROW(Control!$B$4:$B$32)),8)-3)&amp;IF(INDEX(Configuración!$C$10:$C$38,SMALL(IF(Control!$B$4:$B$32="Sí",ROW(Control!$B$4:$B$32)),8)-3)="Sí"," (solo para Enseñanzas Profesionales)",""),"")</f>
        <v>CONTRABAJO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</row>
    <row r="20" spans="1:12" ht="22" customHeight="1" x14ac:dyDescent="0.3">
      <c r="A20" s="32" cm="1">
        <f t="array" ref="A20">IFERROR(INDEX(Control!$C$4:$C$32,SMALL(IF(Control!$B$4:$B$32="Sí",ROW(Control!$B$4:$B$32)),9)-3)-INDEX(Control!$D$4:$D$32,SMALL(IF(Control!$B$4:$B$32="Sí",ROW(Control!$B$4:$B$32)),9)-3)+INDEX(Control!$E$4:$E$32,SMALL(IF(Control!$B$4:$B$32="Sí",ROW(Control!$B$4:$B$32)),9)-3)-SUM(INDEX(Control!$F$4:U$32,SMALL(IF(Control!$B$4:$B$32="Sí",ROW(Control!$B$4:$B$32)),9)-3,0)),"")</f>
        <v>0</v>
      </c>
      <c r="B20" s="55" t="str" cm="1">
        <f t="array" ref="B20">IFERROR(INDEX(Control!$A$4:$A$32,SMALL(IF(Control!$B$4:$B$32="Sí",ROW(Control!$B$4:$B$32)),9)-3)&amp;IF(INDEX(Configuración!$C$10:$C$38,SMALL(IF(Control!$B$4:$B$32="Sí",ROW(Control!$B$4:$B$32)),9)-3)="Sí"," (solo para Enseñanzas Profesionales)",""),"")</f>
        <v>DULZAINA</v>
      </c>
      <c r="C20" s="56"/>
      <c r="D20" s="56"/>
      <c r="E20" s="56"/>
      <c r="F20" s="56"/>
      <c r="G20" s="56"/>
      <c r="H20" s="56"/>
      <c r="I20" s="56"/>
      <c r="J20" s="56"/>
      <c r="K20" s="56"/>
      <c r="L20" s="56"/>
    </row>
    <row r="21" spans="1:12" ht="22" customHeight="1" x14ac:dyDescent="0.3">
      <c r="A21" s="33" cm="1">
        <f t="array" ref="A21">IFERROR(INDEX(Control!$C$4:$C$32,SMALL(IF(Control!$B$4:$B$32="Sí",ROW(Control!$B$4:$B$32)),10)-3)-INDEX(Control!$D$4:$D$32,SMALL(IF(Control!$B$4:$B$32="Sí",ROW(Control!$B$4:$B$32)),10)-3)+INDEX(Control!$E$4:$E$32,SMALL(IF(Control!$B$4:$B$32="Sí",ROW(Control!$B$4:$B$32)),10)-3)-SUM(INDEX(Control!$F$4:U$32,SMALL(IF(Control!$B$4:$B$32="Sí",ROW(Control!$B$4:$B$32)),10)-3,0)),"")</f>
        <v>0</v>
      </c>
      <c r="B21" s="57" t="str" cm="1">
        <f t="array" ref="B21">IFERROR(INDEX(Control!$A$4:$A$32,SMALL(IF(Control!$B$4:$B$32="Sí",ROW(Control!$B$4:$B$32)),10)-3)&amp;IF(INDEX(Configuración!$C$10:$C$38,SMALL(IF(Control!$B$4:$B$32="Sí",ROW(Control!$B$4:$B$32)),10)-3)="Sí"," (solo para Enseñanzas Profesionales)",""),"")</f>
        <v>FAGOT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</row>
    <row r="22" spans="1:12" ht="22" customHeight="1" x14ac:dyDescent="0.3">
      <c r="A22" s="32" cm="1">
        <f t="array" ref="A22">IFERROR(INDEX(Control!$C$4:$C$32,SMALL(IF(Control!$B$4:$B$32="Sí",ROW(Control!$B$4:$B$32)),11)-3)-INDEX(Control!$D$4:$D$32,SMALL(IF(Control!$B$4:$B$32="Sí",ROW(Control!$B$4:$B$32)),11)-3)+INDEX(Control!$E$4:$E$32,SMALL(IF(Control!$B$4:$B$32="Sí",ROW(Control!$B$4:$B$32)),11)-3)-SUM(INDEX(Control!$F$4:U$32,SMALL(IF(Control!$B$4:$B$32="Sí",ROW(Control!$B$4:$B$32)),11)-3,0)),"")</f>
        <v>0</v>
      </c>
      <c r="B22" s="55" t="str" cm="1">
        <f t="array" ref="B22">IFERROR(INDEX(Control!$A$4:$A$32,SMALL(IF(Control!$B$4:$B$32="Sí",ROW(Control!$B$4:$B$32)),11)-3)&amp;IF(INDEX(Configuración!$C$10:$C$38,SMALL(IF(Control!$B$4:$B$32="Sí",ROW(Control!$B$4:$B$32)),11)-3)="Sí"," (solo para Enseñanzas Profesionales)",""),"")</f>
        <v>FLAUTA</v>
      </c>
      <c r="C22" s="56"/>
      <c r="D22" s="56"/>
      <c r="E22" s="56"/>
      <c r="F22" s="56"/>
      <c r="G22" s="56"/>
      <c r="H22" s="56"/>
      <c r="I22" s="56"/>
      <c r="J22" s="56"/>
      <c r="K22" s="56"/>
      <c r="L22" s="56"/>
    </row>
    <row r="23" spans="1:12" ht="22" customHeight="1" x14ac:dyDescent="0.3">
      <c r="A23" s="33" cm="1">
        <f t="array" ref="A23">IFERROR(INDEX(Control!$C$4:$C$32,SMALL(IF(Control!$B$4:$B$32="Sí",ROW(Control!$B$4:$B$32)),12)-3)-INDEX(Control!$D$4:$D$32,SMALL(IF(Control!$B$4:$B$32="Sí",ROW(Control!$B$4:$B$32)),12)-3)+INDEX(Control!$E$4:$E$32,SMALL(IF(Control!$B$4:$B$32="Sí",ROW(Control!$B$4:$B$32)),12)-3)-SUM(INDEX(Control!$F$4:U$32,SMALL(IF(Control!$B$4:$B$32="Sí",ROW(Control!$B$4:$B$32)),12)-3,0)),"")</f>
        <v>0</v>
      </c>
      <c r="B23" s="57" t="str" cm="1">
        <f t="array" ref="B23">IFERROR(INDEX(Control!$A$4:$A$32,SMALL(IF(Control!$B$4:$B$32="Sí",ROW(Control!$B$4:$B$32)),12)-3)&amp;IF(INDEX(Configuración!$C$10:$C$38,SMALL(IF(Control!$B$4:$B$32="Sí",ROW(Control!$B$4:$B$32)),12)-3)="Sí"," (solo para Enseñanzas Profesionales)",""),"")</f>
        <v>FLAUTA DE PICO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</row>
    <row r="24" spans="1:12" ht="22" customHeight="1" x14ac:dyDescent="0.3">
      <c r="A24" s="32" cm="1">
        <f t="array" ref="A24">IFERROR(INDEX(Control!$C$4:$C$32,SMALL(IF(Control!$B$4:$B$32="Sí",ROW(Control!$B$4:$B$32)),13)-3)-INDEX(Control!$D$4:$D$32,SMALL(IF(Control!$B$4:$B$32="Sí",ROW(Control!$B$4:$B$32)),13)-3)+INDEX(Control!$E$4:$E$32,SMALL(IF(Control!$B$4:$B$32="Sí",ROW(Control!$B$4:$B$32)),13)-3)-SUM(INDEX(Control!$F$4:U$32,SMALL(IF(Control!$B$4:$B$32="Sí",ROW(Control!$B$4:$B$32)),13)-3,0)),"")</f>
        <v>0</v>
      </c>
      <c r="B24" s="55" t="str" cm="1">
        <f t="array" ref="B24">IFERROR(INDEX(Control!$A$4:$A$32,SMALL(IF(Control!$B$4:$B$32="Sí",ROW(Control!$B$4:$B$32)),13)-3)&amp;IF(INDEX(Configuración!$C$10:$C$38,SMALL(IF(Control!$B$4:$B$32="Sí",ROW(Control!$B$4:$B$32)),13)-3)="Sí"," (solo para Enseñanzas Profesionales)",""),"")</f>
        <v>GUITARRA</v>
      </c>
      <c r="C24" s="56"/>
      <c r="D24" s="56"/>
      <c r="E24" s="56"/>
      <c r="F24" s="56"/>
      <c r="G24" s="56"/>
      <c r="H24" s="56"/>
      <c r="I24" s="56"/>
      <c r="J24" s="56"/>
      <c r="K24" s="56"/>
      <c r="L24" s="56"/>
    </row>
    <row r="25" spans="1:12" ht="22" customHeight="1" x14ac:dyDescent="0.3">
      <c r="A25" s="33" cm="1">
        <f t="array" ref="A25">IFERROR(INDEX(Control!$C$4:$C$32,SMALL(IF(Control!$B$4:$B$32="Sí",ROW(Control!$B$4:$B$32)),14)-3)-INDEX(Control!$D$4:$D$32,SMALL(IF(Control!$B$4:$B$32="Sí",ROW(Control!$B$4:$B$32)),14)-3)+INDEX(Control!$E$4:$E$32,SMALL(IF(Control!$B$4:$B$32="Sí",ROW(Control!$B$4:$B$32)),14)-3)-SUM(INDEX(Control!$F$4:U$32,SMALL(IF(Control!$B$4:$B$32="Sí",ROW(Control!$B$4:$B$32)),14)-3,0)),"")</f>
        <v>0</v>
      </c>
      <c r="B25" s="57" t="str" cm="1">
        <f t="array" ref="B25">IFERROR(INDEX(Control!$A$4:$A$32,SMALL(IF(Control!$B$4:$B$32="Sí",ROW(Control!$B$4:$B$32)),14)-3)&amp;IF(INDEX(Configuración!$C$10:$C$38,SMALL(IF(Control!$B$4:$B$32="Sí",ROW(Control!$B$4:$B$32)),14)-3)="Sí"," (solo para Enseñanzas Profesionales)",""),"")</f>
        <v>GUITARRA ELÉCTRICA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</row>
    <row r="26" spans="1:12" ht="22" customHeight="1" x14ac:dyDescent="0.3">
      <c r="A26" s="32" cm="1">
        <f t="array" ref="A26">IFERROR(INDEX(Control!$C$4:$C$32,SMALL(IF(Control!$B$4:$B$32="Sí",ROW(Control!$B$4:$B$32)),15)-3)-INDEX(Control!$D$4:$D$32,SMALL(IF(Control!$B$4:$B$32="Sí",ROW(Control!$B$4:$B$32)),15)-3)+INDEX(Control!$E$4:$E$32,SMALL(IF(Control!$B$4:$B$32="Sí",ROW(Control!$B$4:$B$32)),15)-3)-SUM(INDEX(Control!$F$4:U$32,SMALL(IF(Control!$B$4:$B$32="Sí",ROW(Control!$B$4:$B$32)),15)-3,0)),"")</f>
        <v>0</v>
      </c>
      <c r="B26" s="55" t="str" cm="1">
        <f t="array" ref="B26">IFERROR(INDEX(Control!$A$4:$A$32,SMALL(IF(Control!$B$4:$B$32="Sí",ROW(Control!$B$4:$B$32)),15)-3)&amp;IF(INDEX(Configuración!$C$10:$C$38,SMALL(IF(Control!$B$4:$B$32="Sí",ROW(Control!$B$4:$B$32)),15)-3)="Sí"," (solo para Enseñanzas Profesionales)",""),"")</f>
        <v>INSTRUMENTOS DE CUERDA PULSADA DEL RENACIMIENTO Y BARROCO</v>
      </c>
      <c r="C26" s="56"/>
      <c r="D26" s="56"/>
      <c r="E26" s="56"/>
      <c r="F26" s="56"/>
      <c r="G26" s="56"/>
      <c r="H26" s="56"/>
      <c r="I26" s="56"/>
      <c r="J26" s="56"/>
      <c r="K26" s="56"/>
      <c r="L26" s="56"/>
    </row>
    <row r="27" spans="1:12" ht="22" customHeight="1" x14ac:dyDescent="0.3">
      <c r="A27" s="33" cm="1">
        <f t="array" ref="A27">IFERROR(INDEX(Control!$C$4:$C$32,SMALL(IF(Control!$B$4:$B$32="Sí",ROW(Control!$B$4:$B$32)),16)-3)-INDEX(Control!$D$4:$D$32,SMALL(IF(Control!$B$4:$B$32="Sí",ROW(Control!$B$4:$B$32)),16)-3)+INDEX(Control!$E$4:$E$32,SMALL(IF(Control!$B$4:$B$32="Sí",ROW(Control!$B$4:$B$32)),16)-3)-SUM(INDEX(Control!$F$4:U$32,SMALL(IF(Control!$B$4:$B$32="Sí",ROW(Control!$B$4:$B$32)),16)-3,0)),"")</f>
        <v>0</v>
      </c>
      <c r="B27" s="57" t="str" cm="1">
        <f t="array" ref="B27">IFERROR(INDEX(Control!$A$4:$A$32,SMALL(IF(Control!$B$4:$B$32="Sí",ROW(Control!$B$4:$B$32)),16)-3)&amp;IF(INDEX(Configuración!$C$10:$C$38,SMALL(IF(Control!$B$4:$B$32="Sí",ROW(Control!$B$4:$B$32)),16)-3)="Sí"," (solo para Enseñanzas Profesionales)",""),"")</f>
        <v>INSTRUMENTOS DE PLECTRO</v>
      </c>
      <c r="C27" s="58"/>
      <c r="D27" s="58"/>
      <c r="E27" s="58"/>
      <c r="F27" s="58"/>
      <c r="G27" s="58"/>
      <c r="H27" s="58"/>
      <c r="I27" s="58"/>
      <c r="J27" s="58"/>
      <c r="K27" s="58"/>
      <c r="L27" s="58"/>
    </row>
    <row r="28" spans="1:12" ht="22" customHeight="1" x14ac:dyDescent="0.3">
      <c r="A28" s="32" cm="1">
        <f t="array" ref="A28">IFERROR(INDEX(Control!$C$4:$C$32,SMALL(IF(Control!$B$4:$B$32="Sí",ROW(Control!$B$4:$B$32)),17)-3)-INDEX(Control!$D$4:$D$32,SMALL(IF(Control!$B$4:$B$32="Sí",ROW(Control!$B$4:$B$32)),17)-3)+INDEX(Control!$E$4:$E$32,SMALL(IF(Control!$B$4:$B$32="Sí",ROW(Control!$B$4:$B$32)),17)-3)-SUM(INDEX(Control!$F$4:U$32,SMALL(IF(Control!$B$4:$B$32="Sí",ROW(Control!$B$4:$B$32)),17)-3,0)),"")</f>
        <v>0</v>
      </c>
      <c r="B28" s="55" t="str" cm="1">
        <f t="array" ref="B28">IFERROR(INDEX(Control!$A$4:$A$32,SMALL(IF(Control!$B$4:$B$32="Sí",ROW(Control!$B$4:$B$32)),17)-3)&amp;IF(INDEX(Configuración!$C$10:$C$38,SMALL(IF(Control!$B$4:$B$32="Sí",ROW(Control!$B$4:$B$32)),17)-3)="Sí"," (solo para Enseñanzas Profesionales)",""),"")</f>
        <v>OBOE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</row>
    <row r="29" spans="1:12" ht="22" customHeight="1" x14ac:dyDescent="0.3">
      <c r="A29" s="33" cm="1">
        <f t="array" ref="A29">IFERROR(INDEX(Control!$C$4:$C$32,SMALL(IF(Control!$B$4:$B$32="Sí",ROW(Control!$B$4:$B$32)),18)-3)-INDEX(Control!$D$4:$D$32,SMALL(IF(Control!$B$4:$B$32="Sí",ROW(Control!$B$4:$B$32)),18)-3)+INDEX(Control!$E$4:$E$32,SMALL(IF(Control!$B$4:$B$32="Sí",ROW(Control!$B$4:$B$32)),18)-3)-SUM(INDEX(Control!$F$4:U$32,SMALL(IF(Control!$B$4:$B$32="Sí",ROW(Control!$B$4:$B$32)),18)-3,0)),"")</f>
        <v>0</v>
      </c>
      <c r="B29" s="57" t="str" cm="1">
        <f t="array" ref="B29">IFERROR(INDEX(Control!$A$4:$A$32,SMALL(IF(Control!$B$4:$B$32="Sí",ROW(Control!$B$4:$B$32)),18)-3)&amp;IF(INDEX(Configuración!$C$10:$C$38,SMALL(IF(Control!$B$4:$B$32="Sí",ROW(Control!$B$4:$B$32)),18)-3)="Sí"," (solo para Enseñanzas Profesionales)",""),"")</f>
        <v>ÓRGANO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</row>
    <row r="30" spans="1:12" ht="22" customHeight="1" x14ac:dyDescent="0.3">
      <c r="A30" s="32" cm="1">
        <f t="array" ref="A30">IFERROR(INDEX(Control!$C$4:$C$32,SMALL(IF(Control!$B$4:$B$32="Sí",ROW(Control!$B$4:$B$32)),19)-3)-INDEX(Control!$D$4:$D$32,SMALL(IF(Control!$B$4:$B$32="Sí",ROW(Control!$B$4:$B$32)),19)-3)+INDEX(Control!$E$4:$E$32,SMALL(IF(Control!$B$4:$B$32="Sí",ROW(Control!$B$4:$B$32)),19)-3)-SUM(INDEX(Control!$F$4:U$32,SMALL(IF(Control!$B$4:$B$32="Sí",ROW(Control!$B$4:$B$32)),19)-3,0)),"")</f>
        <v>0</v>
      </c>
      <c r="B30" s="55" t="str" cm="1">
        <f t="array" ref="B30">IFERROR(INDEX(Control!$A$4:$A$32,SMALL(IF(Control!$B$4:$B$32="Sí",ROW(Control!$B$4:$B$32)),19)-3)&amp;IF(INDEX(Configuración!$C$10:$C$38,SMALL(IF(Control!$B$4:$B$32="Sí",ROW(Control!$B$4:$B$32)),19)-3)="Sí"," (solo para Enseñanzas Profesionales)",""),"")</f>
        <v>PERCUSIÓN</v>
      </c>
      <c r="C30" s="56"/>
      <c r="D30" s="56"/>
      <c r="E30" s="56"/>
      <c r="F30" s="56"/>
      <c r="G30" s="56"/>
      <c r="H30" s="56"/>
      <c r="I30" s="56"/>
      <c r="J30" s="56"/>
      <c r="K30" s="56"/>
      <c r="L30" s="56"/>
    </row>
    <row r="31" spans="1:12" ht="22" customHeight="1" x14ac:dyDescent="0.3">
      <c r="A31" s="33" cm="1">
        <f t="array" ref="A31">IFERROR(INDEX(Control!$C$4:$C$32,SMALL(IF(Control!$B$4:$B$32="Sí",ROW(Control!$B$4:$B$32)),20)-3)-INDEX(Control!$D$4:$D$32,SMALL(IF(Control!$B$4:$B$32="Sí",ROW(Control!$B$4:$B$32)),20)-3)+INDEX(Control!$E$4:$E$32,SMALL(IF(Control!$B$4:$B$32="Sí",ROW(Control!$B$4:$B$32)),20)-3)-SUM(INDEX(Control!$F$4:U$32,SMALL(IF(Control!$B$4:$B$32="Sí",ROW(Control!$B$4:$B$32)),20)-3,0)),"")</f>
        <v>0</v>
      </c>
      <c r="B31" s="57" t="str" cm="1">
        <f t="array" ref="B31">IFERROR(INDEX(Control!$A$4:$A$32,SMALL(IF(Control!$B$4:$B$32="Sí",ROW(Control!$B$4:$B$32)),20)-3)&amp;IF(INDEX(Configuración!$C$10:$C$38,SMALL(IF(Control!$B$4:$B$32="Sí",ROW(Control!$B$4:$B$32)),20)-3)="Sí"," (solo para Enseñanzas Profesionales)",""),"")</f>
        <v>PIANO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</row>
    <row r="32" spans="1:12" ht="22" customHeight="1" x14ac:dyDescent="0.3">
      <c r="A32" s="32" cm="1">
        <f t="array" ref="A32">IFERROR(INDEX(Control!$C$4:$C$32,SMALL(IF(Control!$B$4:$B$32="Sí",ROW(Control!$B$4:$B$32)),21)-3)-INDEX(Control!$D$4:$D$32,SMALL(IF(Control!$B$4:$B$32="Sí",ROW(Control!$B$4:$B$32)),21)-3)+INDEX(Control!$E$4:$E$32,SMALL(IF(Control!$B$4:$B$32="Sí",ROW(Control!$B$4:$B$32)),21)-3)-SUM(INDEX(Control!$F$4:U$32,SMALL(IF(Control!$B$4:$B$32="Sí",ROW(Control!$B$4:$B$32)),21)-3,0)),"")</f>
        <v>0</v>
      </c>
      <c r="B32" s="55" t="str" cm="1">
        <f t="array" ref="B32">IFERROR(INDEX(Control!$A$4:$A$32,SMALL(IF(Control!$B$4:$B$32="Sí",ROW(Control!$B$4:$B$32)),21)-3)&amp;IF(INDEX(Configuración!$C$10:$C$38,SMALL(IF(Control!$B$4:$B$32="Sí",ROW(Control!$B$4:$B$32)),21)-3)="Sí"," (solo para Enseñanzas Profesionales)",""),"")</f>
        <v>SAXOFÓN</v>
      </c>
      <c r="C32" s="56"/>
      <c r="D32" s="56"/>
      <c r="E32" s="56"/>
      <c r="F32" s="56"/>
      <c r="G32" s="56"/>
      <c r="H32" s="56"/>
      <c r="I32" s="56"/>
      <c r="J32" s="56"/>
      <c r="K32" s="56"/>
      <c r="L32" s="56"/>
    </row>
    <row r="33" spans="1:12" ht="22" customHeight="1" x14ac:dyDescent="0.3">
      <c r="A33" s="33" cm="1">
        <f t="array" ref="A33">IFERROR(INDEX(Control!$C$4:$C$32,SMALL(IF(Control!$B$4:$B$32="Sí",ROW(Control!$B$4:$B$32)),22)-3)-INDEX(Control!$D$4:$D$32,SMALL(IF(Control!$B$4:$B$32="Sí",ROW(Control!$B$4:$B$32)),22)-3)+INDEX(Control!$E$4:$E$32,SMALL(IF(Control!$B$4:$B$32="Sí",ROW(Control!$B$4:$B$32)),22)-3)-SUM(INDEX(Control!$F$4:U$32,SMALL(IF(Control!$B$4:$B$32="Sí",ROW(Control!$B$4:$B$32)),22)-3,0)),"")</f>
        <v>0</v>
      </c>
      <c r="B33" s="57" t="str" cm="1">
        <f t="array" ref="B33">IFERROR(INDEX(Control!$A$4:$A$32,SMALL(IF(Control!$B$4:$B$32="Sí",ROW(Control!$B$4:$B$32)),22)-3)&amp;IF(INDEX(Configuración!$C$10:$C$38,SMALL(IF(Control!$B$4:$B$32="Sí",ROW(Control!$B$4:$B$32)),22)-3)="Sí"," (solo para Enseñanzas Profesionales)",""),"")</f>
        <v>TROMBÓN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</row>
    <row r="34" spans="1:12" ht="22" customHeight="1" x14ac:dyDescent="0.3">
      <c r="A34" s="32" cm="1">
        <f t="array" ref="A34">IFERROR(INDEX(Control!$C$4:$C$32,SMALL(IF(Control!$B$4:$B$32="Sí",ROW(Control!$B$4:$B$32)),23)-3)-INDEX(Control!$D$4:$D$32,SMALL(IF(Control!$B$4:$B$32="Sí",ROW(Control!$B$4:$B$32)),23)-3)+INDEX(Control!$E$4:$E$32,SMALL(IF(Control!$B$4:$B$32="Sí",ROW(Control!$B$4:$B$32)),23)-3)-SUM(INDEX(Control!$F$4:U$32,SMALL(IF(Control!$B$4:$B$32="Sí",ROW(Control!$B$4:$B$32)),23)-3,0)),"")</f>
        <v>0</v>
      </c>
      <c r="B34" s="55" t="str" cm="1">
        <f t="array" ref="B34">IFERROR(INDEX(Control!$A$4:$A$32,SMALL(IF(Control!$B$4:$B$32="Sí",ROW(Control!$B$4:$B$32)),23)-3)&amp;IF(INDEX(Configuración!$C$10:$C$38,SMALL(IF(Control!$B$4:$B$32="Sí",ROW(Control!$B$4:$B$32)),23)-3)="Sí"," (solo para Enseñanzas Profesionales)",""),"")</f>
        <v>TROMPA</v>
      </c>
      <c r="C34" s="56"/>
      <c r="D34" s="56"/>
      <c r="E34" s="56"/>
      <c r="F34" s="56"/>
      <c r="G34" s="56"/>
      <c r="H34" s="56"/>
      <c r="I34" s="56"/>
      <c r="J34" s="56"/>
      <c r="K34" s="56"/>
      <c r="L34" s="56"/>
    </row>
    <row r="35" spans="1:12" ht="22" customHeight="1" x14ac:dyDescent="0.3">
      <c r="A35" s="33" cm="1">
        <f t="array" ref="A35">IFERROR(INDEX(Control!$C$4:$C$32,SMALL(IF(Control!$B$4:$B$32="Sí",ROW(Control!$B$4:$B$32)),24)-3)-INDEX(Control!$D$4:$D$32,SMALL(IF(Control!$B$4:$B$32="Sí",ROW(Control!$B$4:$B$32)),24)-3)+INDEX(Control!$E$4:$E$32,SMALL(IF(Control!$B$4:$B$32="Sí",ROW(Control!$B$4:$B$32)),24)-3)-SUM(INDEX(Control!$F$4:U$32,SMALL(IF(Control!$B$4:$B$32="Sí",ROW(Control!$B$4:$B$32)),24)-3,0)),"")</f>
        <v>0</v>
      </c>
      <c r="B35" s="57" t="str" cm="1">
        <f t="array" ref="B35">IFERROR(INDEX(Control!$A$4:$A$32,SMALL(IF(Control!$B$4:$B$32="Sí",ROW(Control!$B$4:$B$32)),24)-3)&amp;IF(INDEX(Configuración!$C$10:$C$38,SMALL(IF(Control!$B$4:$B$32="Sí",ROW(Control!$B$4:$B$32)),24)-3)="Sí"," (solo para Enseñanzas Profesionales)",""),"")</f>
        <v>TROMPETA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</row>
    <row r="36" spans="1:12" ht="22" customHeight="1" x14ac:dyDescent="0.3">
      <c r="A36" s="32" cm="1">
        <f t="array" ref="A36">IFERROR(INDEX(Control!$C$4:$C$32,SMALL(IF(Control!$B$4:$B$32="Sí",ROW(Control!$B$4:$B$32)),25)-3)-INDEX(Control!$D$4:$D$32,SMALL(IF(Control!$B$4:$B$32="Sí",ROW(Control!$B$4:$B$32)),25)-3)+INDEX(Control!$E$4:$E$32,SMALL(IF(Control!$B$4:$B$32="Sí",ROW(Control!$B$4:$B$32)),25)-3)-SUM(INDEX(Control!$F$4:U$32,SMALL(IF(Control!$B$4:$B$32="Sí",ROW(Control!$B$4:$B$32)),25)-3,0)),"")</f>
        <v>0</v>
      </c>
      <c r="B36" s="55" t="str" cm="1">
        <f t="array" ref="B36">IFERROR(INDEX(Control!$A$4:$A$32,SMALL(IF(Control!$B$4:$B$32="Sí",ROW(Control!$B$4:$B$32)),25)-3)&amp;IF(INDEX(Configuración!$C$10:$C$38,SMALL(IF(Control!$B$4:$B$32="Sí",ROW(Control!$B$4:$B$32)),25)-3)="Sí"," (solo para Enseñanzas Profesionales)",""),"")</f>
        <v>TUBA</v>
      </c>
      <c r="C36" s="56"/>
      <c r="D36" s="56"/>
      <c r="E36" s="56"/>
      <c r="F36" s="56"/>
      <c r="G36" s="56"/>
      <c r="H36" s="56"/>
      <c r="I36" s="56"/>
      <c r="J36" s="56"/>
      <c r="K36" s="56"/>
      <c r="L36" s="56"/>
    </row>
    <row r="37" spans="1:12" ht="22" customHeight="1" x14ac:dyDescent="0.3">
      <c r="A37" s="33" cm="1">
        <f t="array" ref="A37">IFERROR(INDEX(Control!$C$4:$C$32,SMALL(IF(Control!$B$4:$B$32="Sí",ROW(Control!$B$4:$B$32)),26)-3)-INDEX(Control!$D$4:$D$32,SMALL(IF(Control!$B$4:$B$32="Sí",ROW(Control!$B$4:$B$32)),26)-3)+INDEX(Control!$E$4:$E$32,SMALL(IF(Control!$B$4:$B$32="Sí",ROW(Control!$B$4:$B$32)),26)-3)-SUM(INDEX(Control!$F$4:U$32,SMALL(IF(Control!$B$4:$B$32="Sí",ROW(Control!$B$4:$B$32)),26)-3,0)),"")</f>
        <v>0</v>
      </c>
      <c r="B37" s="57" t="str" cm="1">
        <f t="array" ref="B37">IFERROR(INDEX(Control!$A$4:$A$32,SMALL(IF(Control!$B$4:$B$32="Sí",ROW(Control!$B$4:$B$32)),26)-3)&amp;IF(INDEX(Configuración!$C$10:$C$38,SMALL(IF(Control!$B$4:$B$32="Sí",ROW(Control!$B$4:$B$32)),26)-3)="Sí"," (solo para Enseñanzas Profesionales)",""),"")</f>
        <v>VIOLA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</row>
    <row r="38" spans="1:12" ht="22" customHeight="1" x14ac:dyDescent="0.3">
      <c r="A38" s="32" cm="1">
        <f t="array" ref="A38">IFERROR(INDEX(Control!$C$4:$C$32,SMALL(IF(Control!$B$4:$B$32="Sí",ROW(Control!$B$4:$B$32)),27)-3)-INDEX(Control!$D$4:$D$32,SMALL(IF(Control!$B$4:$B$32="Sí",ROW(Control!$B$4:$B$32)),27)-3)+INDEX(Control!$E$4:$E$32,SMALL(IF(Control!$B$4:$B$32="Sí",ROW(Control!$B$4:$B$32)),27)-3)-SUM(INDEX(Control!$F$4:U$32,SMALL(IF(Control!$B$4:$B$32="Sí",ROW(Control!$B$4:$B$32)),27)-3,0)),"")</f>
        <v>0</v>
      </c>
      <c r="B38" s="55" t="str" cm="1">
        <f t="array" ref="B38">IFERROR(INDEX(Control!$A$4:$A$32,SMALL(IF(Control!$B$4:$B$32="Sí",ROW(Control!$B$4:$B$32)),27)-3)&amp;IF(INDEX(Configuración!$C$10:$C$38,SMALL(IF(Control!$B$4:$B$32="Sí",ROW(Control!$B$4:$B$32)),27)-3)="Sí"," (solo para Enseñanzas Profesionales)",""),"")</f>
        <v>VIOLA DA GAMBA</v>
      </c>
      <c r="C38" s="56"/>
      <c r="D38" s="56"/>
      <c r="E38" s="56"/>
      <c r="F38" s="56"/>
      <c r="G38" s="56"/>
      <c r="H38" s="56"/>
      <c r="I38" s="56"/>
      <c r="J38" s="56"/>
      <c r="K38" s="56"/>
      <c r="L38" s="56"/>
    </row>
    <row r="39" spans="1:12" ht="22" customHeight="1" x14ac:dyDescent="0.3">
      <c r="A39" s="33" cm="1">
        <f t="array" ref="A39">IFERROR(INDEX(Control!$C$4:$C$32,SMALL(IF(Control!$B$4:$B$32="Sí",ROW(Control!$B$4:$B$32)),28)-3)-INDEX(Control!$D$4:$D$32,SMALL(IF(Control!$B$4:$B$32="Sí",ROW(Control!$B$4:$B$32)),28)-3)+INDEX(Control!$E$4:$E$32,SMALL(IF(Control!$B$4:$B$32="Sí",ROW(Control!$B$4:$B$32)),28)-3)-SUM(INDEX(Control!$F$4:U$32,SMALL(IF(Control!$B$4:$B$32="Sí",ROW(Control!$B$4:$B$32)),28)-3,0)),"")</f>
        <v>0</v>
      </c>
      <c r="B39" s="57" t="str" cm="1">
        <f t="array" ref="B39">IFERROR(INDEX(Control!$A$4:$A$32,SMALL(IF(Control!$B$4:$B$32="Sí",ROW(Control!$B$4:$B$32)),28)-3)&amp;IF(INDEX(Configuración!$C$10:$C$38,SMALL(IF(Control!$B$4:$B$32="Sí",ROW(Control!$B$4:$B$32)),28)-3)="Sí"," (solo para Enseñanzas Profesionales)",""),"")</f>
        <v>VIOLÍN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</row>
    <row r="40" spans="1:12" ht="22" customHeight="1" x14ac:dyDescent="0.3">
      <c r="A40" s="32" cm="1">
        <f t="array" ref="A40">IFERROR(INDEX(Control!$C$4:$C$32,SMALL(IF(Control!$B$4:$B$32="Sí",ROW(Control!$B$4:$B$32)),29)-3)-INDEX(Control!$D$4:$D$32,SMALL(IF(Control!$B$4:$B$32="Sí",ROW(Control!$B$4:$B$32)),29)-3)+INDEX(Control!$E$4:$E$32,SMALL(IF(Control!$B$4:$B$32="Sí",ROW(Control!$B$4:$B$32)),29)-3)-SUM(INDEX(Control!$F$4:U$32,SMALL(IF(Control!$B$4:$B$32="Sí",ROW(Control!$B$4:$B$32)),29)-3,0)),"")</f>
        <v>0</v>
      </c>
      <c r="B40" s="55" t="str" cm="1">
        <f t="array" ref="B40">IFERROR(INDEX(Control!$A$4:$A$32,SMALL(IF(Control!$B$4:$B$32="Sí",ROW(Control!$B$4:$B$32)),29)-3)&amp;IF(INDEX(Configuración!$C$10:$C$38,SMALL(IF(Control!$B$4:$B$32="Sí",ROW(Control!$B$4:$B$32)),29)-3)="Sí"," (solo para Enseñanzas Profesionales)",""),"")</f>
        <v>VIOLONCHELO</v>
      </c>
      <c r="C40" s="56"/>
      <c r="D40" s="56"/>
      <c r="E40" s="56"/>
      <c r="F40" s="56"/>
      <c r="G40" s="56"/>
      <c r="H40" s="56"/>
      <c r="I40" s="56"/>
      <c r="J40" s="56"/>
      <c r="K40" s="56"/>
      <c r="L40" s="56"/>
    </row>
    <row r="41" spans="1:12" ht="22" customHeight="1" thickBot="1" x14ac:dyDescent="0.35">
      <c r="A41" s="43" t="str" cm="1">
        <f t="array" ref="A41">IFERROR(INDEX(Control!$C$4:$C$32,SMALL(IF(Control!$B$4:$B$32="Sí",ROW(Control!$B$4:$B$32)),30)-3)-INDEX(Control!$D$4:$D$32,SMALL(IF(Control!$B$4:$B$32="Sí",ROW(Control!$B$4:$B$32)),30)-3)+INDEX(Control!$E$4:$E$32,SMALL(IF(Control!$B$4:$B$32="Sí",ROW(Control!$B$4:$B$32)),30)-3)-SUM(INDEX(Control!$F$4:U$32,SMALL(IF(Control!$B$4:$B$32="Sí",ROW(Control!$B$4:$B$32)),30)-3,0)),"")</f>
        <v/>
      </c>
      <c r="B41" s="70" t="str" cm="1">
        <f t="array" ref="B41">IFERROR(INDEX(Control!$A$4:$A$32,SMALL(IF(Control!$B$4:$B$32="Sí",ROW(Control!$B$4:$B$32)),30)-3)&amp;IF(INDEX(Configuración!$C$10:$C$38,SMALL(IF(Control!$B$4:$B$32="Sí",ROW(Control!$B$4:$B$32)),30)-3)="Sí"," (solo para Enseñanzas Profesionales)",""),"")</f>
        <v/>
      </c>
      <c r="C41" s="71"/>
      <c r="D41" s="71"/>
      <c r="E41" s="71"/>
      <c r="F41" s="71"/>
      <c r="G41" s="71"/>
      <c r="H41" s="71"/>
      <c r="I41" s="71"/>
      <c r="J41" s="71"/>
      <c r="K41" s="71"/>
      <c r="L41" s="71"/>
    </row>
    <row r="42" spans="1:12" ht="30" customHeight="1" thickTop="1" x14ac:dyDescent="0.3">
      <c r="A42" s="44">
        <f>SUM(A12:A41)</f>
        <v>0</v>
      </c>
      <c r="B42" s="54" t="s">
        <v>188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</row>
    <row r="43" spans="1:12" ht="20" customHeight="1" x14ac:dyDescent="0.2">
      <c r="A43" s="68" t="s">
        <v>113</v>
      </c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</row>
    <row r="44" spans="1:12" ht="14" customHeight="1" x14ac:dyDescent="0.2">
      <c r="A44" s="29" t="s">
        <v>67</v>
      </c>
      <c r="B44" s="65" t="s">
        <v>41</v>
      </c>
      <c r="C44" s="65"/>
      <c r="D44" s="65"/>
      <c r="E44" s="65"/>
      <c r="F44" s="65"/>
      <c r="G44" s="29" t="s">
        <v>79</v>
      </c>
      <c r="H44" s="65" t="s">
        <v>52</v>
      </c>
      <c r="I44" s="65"/>
      <c r="J44" s="65"/>
      <c r="K44" s="65"/>
      <c r="L44" s="65"/>
    </row>
    <row r="45" spans="1:12" ht="14" customHeight="1" x14ac:dyDescent="0.2">
      <c r="A45" s="29" t="s">
        <v>68</v>
      </c>
      <c r="B45" s="65" t="s">
        <v>42</v>
      </c>
      <c r="C45" s="65"/>
      <c r="D45" s="65"/>
      <c r="E45" s="65"/>
      <c r="F45" s="65"/>
      <c r="G45" s="29" t="s">
        <v>80</v>
      </c>
      <c r="H45" s="65" t="s">
        <v>53</v>
      </c>
      <c r="I45" s="65"/>
      <c r="J45" s="65"/>
      <c r="K45" s="65"/>
      <c r="L45" s="65"/>
    </row>
    <row r="46" spans="1:12" ht="14" customHeight="1" x14ac:dyDescent="0.2">
      <c r="A46" s="29" t="s">
        <v>69</v>
      </c>
      <c r="B46" s="65" t="s">
        <v>43</v>
      </c>
      <c r="C46" s="65"/>
      <c r="D46" s="65"/>
      <c r="E46" s="65"/>
      <c r="F46" s="65"/>
      <c r="G46" s="29" t="s">
        <v>81</v>
      </c>
      <c r="H46" s="65" t="s">
        <v>54</v>
      </c>
      <c r="I46" s="65"/>
      <c r="J46" s="65"/>
      <c r="K46" s="65"/>
      <c r="L46" s="65"/>
    </row>
    <row r="47" spans="1:12" ht="14" customHeight="1" x14ac:dyDescent="0.2">
      <c r="A47" s="29" t="s">
        <v>70</v>
      </c>
      <c r="B47" s="65" t="s">
        <v>44</v>
      </c>
      <c r="C47" s="65"/>
      <c r="D47" s="65"/>
      <c r="E47" s="65"/>
      <c r="F47" s="65"/>
      <c r="G47" s="29" t="s">
        <v>82</v>
      </c>
      <c r="H47" s="65" t="s">
        <v>55</v>
      </c>
      <c r="I47" s="65"/>
      <c r="J47" s="65"/>
      <c r="K47" s="65"/>
      <c r="L47" s="65"/>
    </row>
    <row r="48" spans="1:12" ht="14" customHeight="1" x14ac:dyDescent="0.2">
      <c r="A48" s="29" t="s">
        <v>71</v>
      </c>
      <c r="B48" s="65" t="s">
        <v>45</v>
      </c>
      <c r="C48" s="65"/>
      <c r="D48" s="65"/>
      <c r="E48" s="65"/>
      <c r="F48" s="65"/>
      <c r="G48" s="28" t="s">
        <v>83</v>
      </c>
      <c r="H48" s="66" t="s">
        <v>56</v>
      </c>
      <c r="I48" s="65"/>
      <c r="J48" s="65"/>
      <c r="K48" s="65"/>
      <c r="L48" s="65"/>
    </row>
    <row r="49" spans="1:12" ht="14" customHeight="1" x14ac:dyDescent="0.2">
      <c r="A49" s="29" t="s">
        <v>72</v>
      </c>
      <c r="B49" s="65" t="s">
        <v>195</v>
      </c>
      <c r="C49" s="65"/>
      <c r="D49" s="65"/>
      <c r="E49" s="65"/>
      <c r="F49" s="65"/>
      <c r="G49" s="29" t="s">
        <v>84</v>
      </c>
      <c r="H49" s="65" t="s">
        <v>57</v>
      </c>
      <c r="I49" s="65"/>
      <c r="J49" s="65"/>
      <c r="K49" s="65"/>
      <c r="L49" s="65"/>
    </row>
    <row r="50" spans="1:12" ht="14" customHeight="1" x14ac:dyDescent="0.2">
      <c r="A50" s="29" t="s">
        <v>73</v>
      </c>
      <c r="B50" s="65" t="s">
        <v>46</v>
      </c>
      <c r="C50" s="65"/>
      <c r="D50" s="65"/>
      <c r="E50" s="65"/>
      <c r="F50" s="65"/>
      <c r="G50" s="29" t="s">
        <v>85</v>
      </c>
      <c r="H50" s="65" t="s">
        <v>58</v>
      </c>
      <c r="I50" s="65"/>
      <c r="J50" s="65"/>
      <c r="K50" s="65"/>
      <c r="L50" s="65"/>
    </row>
    <row r="51" spans="1:12" ht="14" customHeight="1" x14ac:dyDescent="0.2">
      <c r="A51" s="29" t="s">
        <v>74</v>
      </c>
      <c r="B51" s="65" t="s">
        <v>47</v>
      </c>
      <c r="C51" s="65"/>
      <c r="D51" s="65"/>
      <c r="E51" s="65"/>
      <c r="F51" s="65"/>
      <c r="G51" s="29" t="s">
        <v>86</v>
      </c>
      <c r="H51" s="65" t="s">
        <v>59</v>
      </c>
      <c r="I51" s="65"/>
      <c r="J51" s="65"/>
      <c r="K51" s="65"/>
      <c r="L51" s="65"/>
    </row>
    <row r="52" spans="1:12" ht="14" customHeight="1" x14ac:dyDescent="0.2">
      <c r="A52" s="29" t="s">
        <v>75</v>
      </c>
      <c r="B52" s="65" t="s">
        <v>48</v>
      </c>
      <c r="C52" s="65"/>
      <c r="D52" s="65"/>
      <c r="E52" s="65"/>
      <c r="F52" s="65"/>
      <c r="G52" s="29" t="s">
        <v>87</v>
      </c>
      <c r="H52" s="65" t="s">
        <v>60</v>
      </c>
      <c r="I52" s="65"/>
      <c r="J52" s="65"/>
      <c r="K52" s="65"/>
      <c r="L52" s="65"/>
    </row>
    <row r="53" spans="1:12" ht="14" customHeight="1" x14ac:dyDescent="0.2">
      <c r="A53" s="29" t="s">
        <v>76</v>
      </c>
      <c r="B53" s="65" t="s">
        <v>49</v>
      </c>
      <c r="C53" s="65"/>
      <c r="D53" s="65"/>
      <c r="E53" s="65"/>
      <c r="F53" s="65"/>
      <c r="G53" s="29" t="s">
        <v>88</v>
      </c>
      <c r="H53" s="65" t="s">
        <v>61</v>
      </c>
      <c r="I53" s="65"/>
      <c r="J53" s="65"/>
      <c r="K53" s="65"/>
      <c r="L53" s="65"/>
    </row>
    <row r="54" spans="1:12" ht="14" customHeight="1" x14ac:dyDescent="0.2">
      <c r="A54" s="29" t="s">
        <v>77</v>
      </c>
      <c r="B54" s="65" t="s">
        <v>50</v>
      </c>
      <c r="C54" s="65"/>
      <c r="D54" s="65"/>
      <c r="E54" s="65"/>
      <c r="F54" s="65"/>
      <c r="G54" s="29" t="s">
        <v>89</v>
      </c>
      <c r="H54" s="65" t="s">
        <v>62</v>
      </c>
      <c r="I54" s="65"/>
      <c r="J54" s="65"/>
      <c r="K54" s="65"/>
      <c r="L54" s="65"/>
    </row>
    <row r="55" spans="1:12" ht="14" customHeight="1" x14ac:dyDescent="0.2">
      <c r="A55" s="29" t="s">
        <v>78</v>
      </c>
      <c r="B55" s="65" t="s">
        <v>51</v>
      </c>
      <c r="C55" s="65"/>
      <c r="D55" s="65"/>
      <c r="E55" s="65"/>
      <c r="F55" s="65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6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5C6A40-BF55-8847-A31B-F04101E9BD8A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9" t="s">
        <v>65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spans="1:12" ht="42" customHeight="1" x14ac:dyDescent="0.4">
      <c r="A2" s="60">
        <f>Configuración!B3</f>
        <v>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1:12" ht="24" customHeight="1" x14ac:dyDescent="0.25">
      <c r="A3" s="61" t="str">
        <f>"Curso académico: "&amp;Configuración!B4</f>
        <v xml:space="preserve">Curso académico: 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34" customHeight="1" x14ac:dyDescent="0.3">
      <c r="A4" s="62" t="s">
        <v>132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ht="6" customHeight="1" x14ac:dyDescent="0.2"/>
    <row r="6" spans="1:12" ht="22" customHeight="1" thickBot="1" x14ac:dyDescent="0.25">
      <c r="A6" s="63" t="s">
        <v>66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</row>
    <row r="7" spans="1:12" ht="22" customHeight="1" thickBot="1" x14ac:dyDescent="0.25">
      <c r="A7" s="21" t="s">
        <v>67</v>
      </c>
      <c r="B7" s="21" t="s">
        <v>68</v>
      </c>
      <c r="C7" s="21" t="s">
        <v>69</v>
      </c>
      <c r="D7" s="21" t="s">
        <v>70</v>
      </c>
      <c r="E7" s="21" t="s">
        <v>71</v>
      </c>
      <c r="F7" s="21" t="s">
        <v>72</v>
      </c>
      <c r="G7" s="21" t="s">
        <v>73</v>
      </c>
      <c r="H7" s="21" t="s">
        <v>74</v>
      </c>
      <c r="I7" s="21" t="s">
        <v>75</v>
      </c>
      <c r="J7" s="21" t="s">
        <v>76</v>
      </c>
      <c r="K7" s="21" t="s">
        <v>77</v>
      </c>
      <c r="L7" s="24" t="s">
        <v>78</v>
      </c>
    </row>
    <row r="8" spans="1:12" ht="22" customHeight="1" thickBot="1" x14ac:dyDescent="0.25">
      <c r="A8" s="22" t="s">
        <v>79</v>
      </c>
      <c r="B8" s="22" t="s">
        <v>80</v>
      </c>
      <c r="C8" s="22" t="s">
        <v>81</v>
      </c>
      <c r="D8" s="22" t="s">
        <v>82</v>
      </c>
      <c r="E8" s="22" t="s">
        <v>83</v>
      </c>
      <c r="F8" s="16" t="s">
        <v>84</v>
      </c>
      <c r="G8" s="17" t="s">
        <v>85</v>
      </c>
      <c r="H8" s="17" t="s">
        <v>86</v>
      </c>
      <c r="I8" s="17" t="s">
        <v>87</v>
      </c>
      <c r="J8" s="17" t="s">
        <v>88</v>
      </c>
      <c r="K8" s="17" t="s">
        <v>89</v>
      </c>
      <c r="L8" s="20"/>
    </row>
    <row r="9" spans="1:12" ht="20" customHeight="1" x14ac:dyDescent="0.2">
      <c r="A9" s="64" t="s">
        <v>106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</row>
    <row r="10" spans="1:12" ht="6" customHeight="1" x14ac:dyDescent="0.2"/>
    <row r="11" spans="1:12" ht="26" customHeight="1" x14ac:dyDescent="0.25">
      <c r="A11" s="31" t="s">
        <v>91</v>
      </c>
      <c r="B11" s="67" t="s">
        <v>4</v>
      </c>
      <c r="C11" s="67"/>
      <c r="D11" s="67"/>
      <c r="E11" s="67"/>
      <c r="F11" s="67"/>
      <c r="G11" s="67"/>
      <c r="H11" s="67"/>
      <c r="I11" s="67"/>
      <c r="J11" s="67"/>
      <c r="K11" s="67"/>
      <c r="L11" s="67"/>
    </row>
    <row r="12" spans="1:12" ht="22" customHeight="1" x14ac:dyDescent="0.3">
      <c r="A12" s="32" cm="1">
        <f t="array" ref="A12">IFERROR(INDEX(Control!$C$4:$C$32,SMALL(IF(Control!$B$4:$B$32="Sí",ROW(Control!$B$4:$B$32)),1)-3)-INDEX(Control!$D$4:$D$32,SMALL(IF(Control!$B$4:$B$32="Sí",ROW(Control!$B$4:$B$32)),1)-3)+INDEX(Control!$E$4:$E$32,SMALL(IF(Control!$B$4:$B$32="Sí",ROW(Control!$B$4:$B$32)),1)-3)-SUM(INDEX(Control!$F$4:V$32,SMALL(IF(Control!$B$4:$B$32="Sí",ROW(Control!$B$4:$B$32)),1)-3,0)),"")</f>
        <v>0</v>
      </c>
      <c r="B12" s="55" t="str" cm="1">
        <f t="array" ref="B12">IFERROR(INDEX(Control!$A$4:$A$32,SMALL(IF(Control!$B$4:$B$32="Sí",ROW(Control!$B$4:$B$32)),1)-3)&amp;IF(INDEX(Configuración!$C$10:$C$38,SMALL(IF(Control!$B$4:$B$32="Sí",ROW(Control!$B$4:$B$32)),1)-3)="Sí"," (solo para Enseñanzas Profesionales)",""),"")</f>
        <v>ACORDEÓN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</row>
    <row r="13" spans="1:12" ht="22" customHeight="1" x14ac:dyDescent="0.3">
      <c r="A13" s="33" cm="1">
        <f t="array" ref="A13">IFERROR(INDEX(Control!$C$4:$C$32,SMALL(IF(Control!$B$4:$B$32="Sí",ROW(Control!$B$4:$B$32)),2)-3)-INDEX(Control!$D$4:$D$32,SMALL(IF(Control!$B$4:$B$32="Sí",ROW(Control!$B$4:$B$32)),2)-3)+INDEX(Control!$E$4:$E$32,SMALL(IF(Control!$B$4:$B$32="Sí",ROW(Control!$B$4:$B$32)),2)-3)-SUM(INDEX(Control!$F$4:V$32,SMALL(IF(Control!$B$4:$B$32="Sí",ROW(Control!$B$4:$B$32)),2)-3,0)),"")</f>
        <v>0</v>
      </c>
      <c r="B13" s="57" t="str" cm="1">
        <f t="array" ref="B13">IFERROR(INDEX(Control!$A$4:$A$32,SMALL(IF(Control!$B$4:$B$32="Sí",ROW(Control!$B$4:$B$32)),2)-3)&amp;IF(INDEX(Configuración!$C$10:$C$38,SMALL(IF(Control!$B$4:$B$32="Sí",ROW(Control!$B$4:$B$32)),2)-3)="Sí"," (solo para Enseñanzas Profesionales)",""),"")</f>
        <v>ARPA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</row>
    <row r="14" spans="1:12" ht="22" customHeight="1" x14ac:dyDescent="0.3">
      <c r="A14" s="32" cm="1">
        <f t="array" ref="A14">IFERROR(INDEX(Control!$C$4:$C$32,SMALL(IF(Control!$B$4:$B$32="Sí",ROW(Control!$B$4:$B$32)),3)-3)-INDEX(Control!$D$4:$D$32,SMALL(IF(Control!$B$4:$B$32="Sí",ROW(Control!$B$4:$B$32)),3)-3)+INDEX(Control!$E$4:$E$32,SMALL(IF(Control!$B$4:$B$32="Sí",ROW(Control!$B$4:$B$32)),3)-3)-SUM(INDEX(Control!$F$4:V$32,SMALL(IF(Control!$B$4:$B$32="Sí",ROW(Control!$B$4:$B$32)),3)-3,0)),"")</f>
        <v>0</v>
      </c>
      <c r="B14" s="55" t="str" cm="1">
        <f t="array" ref="B14">IFERROR(INDEX(Control!$A$4:$A$32,SMALL(IF(Control!$B$4:$B$32="Sí",ROW(Control!$B$4:$B$32)),3)-3)&amp;IF(INDEX(Configuración!$C$10:$C$38,SMALL(IF(Control!$B$4:$B$32="Sí",ROW(Control!$B$4:$B$32)),3)-3)="Sí"," (solo para Enseñanzas Profesionales)",""),"")</f>
        <v>BAJO ELÉCTRICO</v>
      </c>
      <c r="C14" s="56"/>
      <c r="D14" s="56"/>
      <c r="E14" s="56"/>
      <c r="F14" s="56"/>
      <c r="G14" s="56"/>
      <c r="H14" s="56"/>
      <c r="I14" s="56"/>
      <c r="J14" s="56"/>
      <c r="K14" s="56"/>
      <c r="L14" s="56"/>
    </row>
    <row r="15" spans="1:12" ht="22" customHeight="1" x14ac:dyDescent="0.3">
      <c r="A15" s="33" cm="1">
        <f t="array" ref="A15">IFERROR(INDEX(Control!$C$4:$C$32,SMALL(IF(Control!$B$4:$B$32="Sí",ROW(Control!$B$4:$B$32)),4)-3)-INDEX(Control!$D$4:$D$32,SMALL(IF(Control!$B$4:$B$32="Sí",ROW(Control!$B$4:$B$32)),4)-3)+INDEX(Control!$E$4:$E$32,SMALL(IF(Control!$B$4:$B$32="Sí",ROW(Control!$B$4:$B$32)),4)-3)-SUM(INDEX(Control!$F$4:V$32,SMALL(IF(Control!$B$4:$B$32="Sí",ROW(Control!$B$4:$B$32)),4)-3,0)),"")</f>
        <v>0</v>
      </c>
      <c r="B15" s="57" t="str" cm="1">
        <f t="array" ref="B15">IFERROR(INDEX(Control!$A$4:$A$32,SMALL(IF(Control!$B$4:$B$32="Sí",ROW(Control!$B$4:$B$32)),4)-3)&amp;IF(INDEX(Configuración!$C$10:$C$38,SMALL(IF(Control!$B$4:$B$32="Sí",ROW(Control!$B$4:$B$32)),4)-3)="Sí"," (solo para Enseñanzas Profesionales)",""),"")</f>
        <v>CANTO (solo para Enseñanzas Profesionales)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</row>
    <row r="16" spans="1:12" ht="22" customHeight="1" x14ac:dyDescent="0.3">
      <c r="A16" s="32" cm="1">
        <f t="array" ref="A16">IFERROR(INDEX(Control!$C$4:$C$32,SMALL(IF(Control!$B$4:$B$32="Sí",ROW(Control!$B$4:$B$32)),5)-3)-INDEX(Control!$D$4:$D$32,SMALL(IF(Control!$B$4:$B$32="Sí",ROW(Control!$B$4:$B$32)),5)-3)+INDEX(Control!$E$4:$E$32,SMALL(IF(Control!$B$4:$B$32="Sí",ROW(Control!$B$4:$B$32)),5)-3)-SUM(INDEX(Control!$F$4:V$32,SMALL(IF(Control!$B$4:$B$32="Sí",ROW(Control!$B$4:$B$32)),5)-3,0)),"")</f>
        <v>0</v>
      </c>
      <c r="B16" s="55" t="str" cm="1">
        <f t="array" ref="B16">IFERROR(INDEX(Control!$A$4:$A$32,SMALL(IF(Control!$B$4:$B$32="Sí",ROW(Control!$B$4:$B$32)),5)-3)&amp;IF(INDEX(Configuración!$C$10:$C$38,SMALL(IF(Control!$B$4:$B$32="Sí",ROW(Control!$B$4:$B$32)),5)-3)="Sí"," (solo para Enseñanzas Profesionales)",""),"")</f>
        <v>CANTO VALENCIANO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</row>
    <row r="17" spans="1:12" ht="22" customHeight="1" x14ac:dyDescent="0.3">
      <c r="A17" s="33" cm="1">
        <f t="array" ref="A17">IFERROR(INDEX(Control!$C$4:$C$32,SMALL(IF(Control!$B$4:$B$32="Sí",ROW(Control!$B$4:$B$32)),6)-3)-INDEX(Control!$D$4:$D$32,SMALL(IF(Control!$B$4:$B$32="Sí",ROW(Control!$B$4:$B$32)),6)-3)+INDEX(Control!$E$4:$E$32,SMALL(IF(Control!$B$4:$B$32="Sí",ROW(Control!$B$4:$B$32)),6)-3)-SUM(INDEX(Control!$F$4:V$32,SMALL(IF(Control!$B$4:$B$32="Sí",ROW(Control!$B$4:$B$32)),6)-3,0)),"")</f>
        <v>0</v>
      </c>
      <c r="B17" s="57" t="str" cm="1">
        <f t="array" ref="B17">IFERROR(INDEX(Control!$A$4:$A$32,SMALL(IF(Control!$B$4:$B$32="Sí",ROW(Control!$B$4:$B$32)),6)-3)&amp;IF(INDEX(Configuración!$C$10:$C$38,SMALL(IF(Control!$B$4:$B$32="Sí",ROW(Control!$B$4:$B$32)),6)-3)="Sí"," (solo para Enseñanzas Profesionales)",""),"")</f>
        <v>CLARINETE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</row>
    <row r="18" spans="1:12" ht="22" customHeight="1" x14ac:dyDescent="0.3">
      <c r="A18" s="32" cm="1">
        <f t="array" ref="A18">IFERROR(INDEX(Control!$C$4:$C$32,SMALL(IF(Control!$B$4:$B$32="Sí",ROW(Control!$B$4:$B$32)),7)-3)-INDEX(Control!$D$4:$D$32,SMALL(IF(Control!$B$4:$B$32="Sí",ROW(Control!$B$4:$B$32)),7)-3)+INDEX(Control!$E$4:$E$32,SMALL(IF(Control!$B$4:$B$32="Sí",ROW(Control!$B$4:$B$32)),7)-3)-SUM(INDEX(Control!$F$4:V$32,SMALL(IF(Control!$B$4:$B$32="Sí",ROW(Control!$B$4:$B$32)),7)-3,0)),"")</f>
        <v>0</v>
      </c>
      <c r="B18" s="55" t="str" cm="1">
        <f t="array" ref="B18">IFERROR(INDEX(Control!$A$4:$A$32,SMALL(IF(Control!$B$4:$B$32="Sí",ROW(Control!$B$4:$B$32)),7)-3)&amp;IF(INDEX(Configuración!$C$10:$C$38,SMALL(IF(Control!$B$4:$B$32="Sí",ROW(Control!$B$4:$B$32)),7)-3)="Sí"," (solo para Enseñanzas Profesionales)",""),"")</f>
        <v>CLAVECÍN</v>
      </c>
      <c r="C18" s="56"/>
      <c r="D18" s="56"/>
      <c r="E18" s="56"/>
      <c r="F18" s="56"/>
      <c r="G18" s="56"/>
      <c r="H18" s="56"/>
      <c r="I18" s="56"/>
      <c r="J18" s="56"/>
      <c r="K18" s="56"/>
      <c r="L18" s="56"/>
    </row>
    <row r="19" spans="1:12" ht="22" customHeight="1" x14ac:dyDescent="0.3">
      <c r="A19" s="33" cm="1">
        <f t="array" ref="A19">IFERROR(INDEX(Control!$C$4:$C$32,SMALL(IF(Control!$B$4:$B$32="Sí",ROW(Control!$B$4:$B$32)),8)-3)-INDEX(Control!$D$4:$D$32,SMALL(IF(Control!$B$4:$B$32="Sí",ROW(Control!$B$4:$B$32)),8)-3)+INDEX(Control!$E$4:$E$32,SMALL(IF(Control!$B$4:$B$32="Sí",ROW(Control!$B$4:$B$32)),8)-3)-SUM(INDEX(Control!$F$4:V$32,SMALL(IF(Control!$B$4:$B$32="Sí",ROW(Control!$B$4:$B$32)),8)-3,0)),"")</f>
        <v>0</v>
      </c>
      <c r="B19" s="57" t="str" cm="1">
        <f t="array" ref="B19">IFERROR(INDEX(Control!$A$4:$A$32,SMALL(IF(Control!$B$4:$B$32="Sí",ROW(Control!$B$4:$B$32)),8)-3)&amp;IF(INDEX(Configuración!$C$10:$C$38,SMALL(IF(Control!$B$4:$B$32="Sí",ROW(Control!$B$4:$B$32)),8)-3)="Sí"," (solo para Enseñanzas Profesionales)",""),"")</f>
        <v>CONTRABAJO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</row>
    <row r="20" spans="1:12" ht="22" customHeight="1" x14ac:dyDescent="0.3">
      <c r="A20" s="32" cm="1">
        <f t="array" ref="A20">IFERROR(INDEX(Control!$C$4:$C$32,SMALL(IF(Control!$B$4:$B$32="Sí",ROW(Control!$B$4:$B$32)),9)-3)-INDEX(Control!$D$4:$D$32,SMALL(IF(Control!$B$4:$B$32="Sí",ROW(Control!$B$4:$B$32)),9)-3)+INDEX(Control!$E$4:$E$32,SMALL(IF(Control!$B$4:$B$32="Sí",ROW(Control!$B$4:$B$32)),9)-3)-SUM(INDEX(Control!$F$4:V$32,SMALL(IF(Control!$B$4:$B$32="Sí",ROW(Control!$B$4:$B$32)),9)-3,0)),"")</f>
        <v>0</v>
      </c>
      <c r="B20" s="55" t="str" cm="1">
        <f t="array" ref="B20">IFERROR(INDEX(Control!$A$4:$A$32,SMALL(IF(Control!$B$4:$B$32="Sí",ROW(Control!$B$4:$B$32)),9)-3)&amp;IF(INDEX(Configuración!$C$10:$C$38,SMALL(IF(Control!$B$4:$B$32="Sí",ROW(Control!$B$4:$B$32)),9)-3)="Sí"," (solo para Enseñanzas Profesionales)",""),"")</f>
        <v>DULZAINA</v>
      </c>
      <c r="C20" s="56"/>
      <c r="D20" s="56"/>
      <c r="E20" s="56"/>
      <c r="F20" s="56"/>
      <c r="G20" s="56"/>
      <c r="H20" s="56"/>
      <c r="I20" s="56"/>
      <c r="J20" s="56"/>
      <c r="K20" s="56"/>
      <c r="L20" s="56"/>
    </row>
    <row r="21" spans="1:12" ht="22" customHeight="1" x14ac:dyDescent="0.3">
      <c r="A21" s="33" cm="1">
        <f t="array" ref="A21">IFERROR(INDEX(Control!$C$4:$C$32,SMALL(IF(Control!$B$4:$B$32="Sí",ROW(Control!$B$4:$B$32)),10)-3)-INDEX(Control!$D$4:$D$32,SMALL(IF(Control!$B$4:$B$32="Sí",ROW(Control!$B$4:$B$32)),10)-3)+INDEX(Control!$E$4:$E$32,SMALL(IF(Control!$B$4:$B$32="Sí",ROW(Control!$B$4:$B$32)),10)-3)-SUM(INDEX(Control!$F$4:V$32,SMALL(IF(Control!$B$4:$B$32="Sí",ROW(Control!$B$4:$B$32)),10)-3,0)),"")</f>
        <v>0</v>
      </c>
      <c r="B21" s="57" t="str" cm="1">
        <f t="array" ref="B21">IFERROR(INDEX(Control!$A$4:$A$32,SMALL(IF(Control!$B$4:$B$32="Sí",ROW(Control!$B$4:$B$32)),10)-3)&amp;IF(INDEX(Configuración!$C$10:$C$38,SMALL(IF(Control!$B$4:$B$32="Sí",ROW(Control!$B$4:$B$32)),10)-3)="Sí"," (solo para Enseñanzas Profesionales)",""),"")</f>
        <v>FAGOT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</row>
    <row r="22" spans="1:12" ht="22" customHeight="1" x14ac:dyDescent="0.3">
      <c r="A22" s="32" cm="1">
        <f t="array" ref="A22">IFERROR(INDEX(Control!$C$4:$C$32,SMALL(IF(Control!$B$4:$B$32="Sí",ROW(Control!$B$4:$B$32)),11)-3)-INDEX(Control!$D$4:$D$32,SMALL(IF(Control!$B$4:$B$32="Sí",ROW(Control!$B$4:$B$32)),11)-3)+INDEX(Control!$E$4:$E$32,SMALL(IF(Control!$B$4:$B$32="Sí",ROW(Control!$B$4:$B$32)),11)-3)-SUM(INDEX(Control!$F$4:V$32,SMALL(IF(Control!$B$4:$B$32="Sí",ROW(Control!$B$4:$B$32)),11)-3,0)),"")</f>
        <v>0</v>
      </c>
      <c r="B22" s="55" t="str" cm="1">
        <f t="array" ref="B22">IFERROR(INDEX(Control!$A$4:$A$32,SMALL(IF(Control!$B$4:$B$32="Sí",ROW(Control!$B$4:$B$32)),11)-3)&amp;IF(INDEX(Configuración!$C$10:$C$38,SMALL(IF(Control!$B$4:$B$32="Sí",ROW(Control!$B$4:$B$32)),11)-3)="Sí"," (solo para Enseñanzas Profesionales)",""),"")</f>
        <v>FLAUTA</v>
      </c>
      <c r="C22" s="56"/>
      <c r="D22" s="56"/>
      <c r="E22" s="56"/>
      <c r="F22" s="56"/>
      <c r="G22" s="56"/>
      <c r="H22" s="56"/>
      <c r="I22" s="56"/>
      <c r="J22" s="56"/>
      <c r="K22" s="56"/>
      <c r="L22" s="56"/>
    </row>
    <row r="23" spans="1:12" ht="22" customHeight="1" x14ac:dyDescent="0.3">
      <c r="A23" s="33" cm="1">
        <f t="array" ref="A23">IFERROR(INDEX(Control!$C$4:$C$32,SMALL(IF(Control!$B$4:$B$32="Sí",ROW(Control!$B$4:$B$32)),12)-3)-INDEX(Control!$D$4:$D$32,SMALL(IF(Control!$B$4:$B$32="Sí",ROW(Control!$B$4:$B$32)),12)-3)+INDEX(Control!$E$4:$E$32,SMALL(IF(Control!$B$4:$B$32="Sí",ROW(Control!$B$4:$B$32)),12)-3)-SUM(INDEX(Control!$F$4:V$32,SMALL(IF(Control!$B$4:$B$32="Sí",ROW(Control!$B$4:$B$32)),12)-3,0)),"")</f>
        <v>0</v>
      </c>
      <c r="B23" s="57" t="str" cm="1">
        <f t="array" ref="B23">IFERROR(INDEX(Control!$A$4:$A$32,SMALL(IF(Control!$B$4:$B$32="Sí",ROW(Control!$B$4:$B$32)),12)-3)&amp;IF(INDEX(Configuración!$C$10:$C$38,SMALL(IF(Control!$B$4:$B$32="Sí",ROW(Control!$B$4:$B$32)),12)-3)="Sí"," (solo para Enseñanzas Profesionales)",""),"")</f>
        <v>FLAUTA DE PICO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</row>
    <row r="24" spans="1:12" ht="22" customHeight="1" x14ac:dyDescent="0.3">
      <c r="A24" s="32" cm="1">
        <f t="array" ref="A24">IFERROR(INDEX(Control!$C$4:$C$32,SMALL(IF(Control!$B$4:$B$32="Sí",ROW(Control!$B$4:$B$32)),13)-3)-INDEX(Control!$D$4:$D$32,SMALL(IF(Control!$B$4:$B$32="Sí",ROW(Control!$B$4:$B$32)),13)-3)+INDEX(Control!$E$4:$E$32,SMALL(IF(Control!$B$4:$B$32="Sí",ROW(Control!$B$4:$B$32)),13)-3)-SUM(INDEX(Control!$F$4:V$32,SMALL(IF(Control!$B$4:$B$32="Sí",ROW(Control!$B$4:$B$32)),13)-3,0)),"")</f>
        <v>0</v>
      </c>
      <c r="B24" s="55" t="str" cm="1">
        <f t="array" ref="B24">IFERROR(INDEX(Control!$A$4:$A$32,SMALL(IF(Control!$B$4:$B$32="Sí",ROW(Control!$B$4:$B$32)),13)-3)&amp;IF(INDEX(Configuración!$C$10:$C$38,SMALL(IF(Control!$B$4:$B$32="Sí",ROW(Control!$B$4:$B$32)),13)-3)="Sí"," (solo para Enseñanzas Profesionales)",""),"")</f>
        <v>GUITARRA</v>
      </c>
      <c r="C24" s="56"/>
      <c r="D24" s="56"/>
      <c r="E24" s="56"/>
      <c r="F24" s="56"/>
      <c r="G24" s="56"/>
      <c r="H24" s="56"/>
      <c r="I24" s="56"/>
      <c r="J24" s="56"/>
      <c r="K24" s="56"/>
      <c r="L24" s="56"/>
    </row>
    <row r="25" spans="1:12" ht="22" customHeight="1" x14ac:dyDescent="0.3">
      <c r="A25" s="33" cm="1">
        <f t="array" ref="A25">IFERROR(INDEX(Control!$C$4:$C$32,SMALL(IF(Control!$B$4:$B$32="Sí",ROW(Control!$B$4:$B$32)),14)-3)-INDEX(Control!$D$4:$D$32,SMALL(IF(Control!$B$4:$B$32="Sí",ROW(Control!$B$4:$B$32)),14)-3)+INDEX(Control!$E$4:$E$32,SMALL(IF(Control!$B$4:$B$32="Sí",ROW(Control!$B$4:$B$32)),14)-3)-SUM(INDEX(Control!$F$4:V$32,SMALL(IF(Control!$B$4:$B$32="Sí",ROW(Control!$B$4:$B$32)),14)-3,0)),"")</f>
        <v>0</v>
      </c>
      <c r="B25" s="57" t="str" cm="1">
        <f t="array" ref="B25">IFERROR(INDEX(Control!$A$4:$A$32,SMALL(IF(Control!$B$4:$B$32="Sí",ROW(Control!$B$4:$B$32)),14)-3)&amp;IF(INDEX(Configuración!$C$10:$C$38,SMALL(IF(Control!$B$4:$B$32="Sí",ROW(Control!$B$4:$B$32)),14)-3)="Sí"," (solo para Enseñanzas Profesionales)",""),"")</f>
        <v>GUITARRA ELÉCTRICA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</row>
    <row r="26" spans="1:12" ht="22" customHeight="1" x14ac:dyDescent="0.3">
      <c r="A26" s="32" cm="1">
        <f t="array" ref="A26">IFERROR(INDEX(Control!$C$4:$C$32,SMALL(IF(Control!$B$4:$B$32="Sí",ROW(Control!$B$4:$B$32)),15)-3)-INDEX(Control!$D$4:$D$32,SMALL(IF(Control!$B$4:$B$32="Sí",ROW(Control!$B$4:$B$32)),15)-3)+INDEX(Control!$E$4:$E$32,SMALL(IF(Control!$B$4:$B$32="Sí",ROW(Control!$B$4:$B$32)),15)-3)-SUM(INDEX(Control!$F$4:V$32,SMALL(IF(Control!$B$4:$B$32="Sí",ROW(Control!$B$4:$B$32)),15)-3,0)),"")</f>
        <v>0</v>
      </c>
      <c r="B26" s="55" t="str" cm="1">
        <f t="array" ref="B26">IFERROR(INDEX(Control!$A$4:$A$32,SMALL(IF(Control!$B$4:$B$32="Sí",ROW(Control!$B$4:$B$32)),15)-3)&amp;IF(INDEX(Configuración!$C$10:$C$38,SMALL(IF(Control!$B$4:$B$32="Sí",ROW(Control!$B$4:$B$32)),15)-3)="Sí"," (solo para Enseñanzas Profesionales)",""),"")</f>
        <v>INSTRUMENTOS DE CUERDA PULSADA DEL RENACIMIENTO Y BARROCO</v>
      </c>
      <c r="C26" s="56"/>
      <c r="D26" s="56"/>
      <c r="E26" s="56"/>
      <c r="F26" s="56"/>
      <c r="G26" s="56"/>
      <c r="H26" s="56"/>
      <c r="I26" s="56"/>
      <c r="J26" s="56"/>
      <c r="K26" s="56"/>
      <c r="L26" s="56"/>
    </row>
    <row r="27" spans="1:12" ht="22" customHeight="1" x14ac:dyDescent="0.3">
      <c r="A27" s="33" cm="1">
        <f t="array" ref="A27">IFERROR(INDEX(Control!$C$4:$C$32,SMALL(IF(Control!$B$4:$B$32="Sí",ROW(Control!$B$4:$B$32)),16)-3)-INDEX(Control!$D$4:$D$32,SMALL(IF(Control!$B$4:$B$32="Sí",ROW(Control!$B$4:$B$32)),16)-3)+INDEX(Control!$E$4:$E$32,SMALL(IF(Control!$B$4:$B$32="Sí",ROW(Control!$B$4:$B$32)),16)-3)-SUM(INDEX(Control!$F$4:V$32,SMALL(IF(Control!$B$4:$B$32="Sí",ROW(Control!$B$4:$B$32)),16)-3,0)),"")</f>
        <v>0</v>
      </c>
      <c r="B27" s="57" t="str" cm="1">
        <f t="array" ref="B27">IFERROR(INDEX(Control!$A$4:$A$32,SMALL(IF(Control!$B$4:$B$32="Sí",ROW(Control!$B$4:$B$32)),16)-3)&amp;IF(INDEX(Configuración!$C$10:$C$38,SMALL(IF(Control!$B$4:$B$32="Sí",ROW(Control!$B$4:$B$32)),16)-3)="Sí"," (solo para Enseñanzas Profesionales)",""),"")</f>
        <v>INSTRUMENTOS DE PLECTRO</v>
      </c>
      <c r="C27" s="58"/>
      <c r="D27" s="58"/>
      <c r="E27" s="58"/>
      <c r="F27" s="58"/>
      <c r="G27" s="58"/>
      <c r="H27" s="58"/>
      <c r="I27" s="58"/>
      <c r="J27" s="58"/>
      <c r="K27" s="58"/>
      <c r="L27" s="58"/>
    </row>
    <row r="28" spans="1:12" ht="22" customHeight="1" x14ac:dyDescent="0.3">
      <c r="A28" s="32" cm="1">
        <f t="array" ref="A28">IFERROR(INDEX(Control!$C$4:$C$32,SMALL(IF(Control!$B$4:$B$32="Sí",ROW(Control!$B$4:$B$32)),17)-3)-INDEX(Control!$D$4:$D$32,SMALL(IF(Control!$B$4:$B$32="Sí",ROW(Control!$B$4:$B$32)),17)-3)+INDEX(Control!$E$4:$E$32,SMALL(IF(Control!$B$4:$B$32="Sí",ROW(Control!$B$4:$B$32)),17)-3)-SUM(INDEX(Control!$F$4:V$32,SMALL(IF(Control!$B$4:$B$32="Sí",ROW(Control!$B$4:$B$32)),17)-3,0)),"")</f>
        <v>0</v>
      </c>
      <c r="B28" s="55" t="str" cm="1">
        <f t="array" ref="B28">IFERROR(INDEX(Control!$A$4:$A$32,SMALL(IF(Control!$B$4:$B$32="Sí",ROW(Control!$B$4:$B$32)),17)-3)&amp;IF(INDEX(Configuración!$C$10:$C$38,SMALL(IF(Control!$B$4:$B$32="Sí",ROW(Control!$B$4:$B$32)),17)-3)="Sí"," (solo para Enseñanzas Profesionales)",""),"")</f>
        <v>OBOE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</row>
    <row r="29" spans="1:12" ht="22" customHeight="1" x14ac:dyDescent="0.3">
      <c r="A29" s="33" cm="1">
        <f t="array" ref="A29">IFERROR(INDEX(Control!$C$4:$C$32,SMALL(IF(Control!$B$4:$B$32="Sí",ROW(Control!$B$4:$B$32)),18)-3)-INDEX(Control!$D$4:$D$32,SMALL(IF(Control!$B$4:$B$32="Sí",ROW(Control!$B$4:$B$32)),18)-3)+INDEX(Control!$E$4:$E$32,SMALL(IF(Control!$B$4:$B$32="Sí",ROW(Control!$B$4:$B$32)),18)-3)-SUM(INDEX(Control!$F$4:V$32,SMALL(IF(Control!$B$4:$B$32="Sí",ROW(Control!$B$4:$B$32)),18)-3,0)),"")</f>
        <v>0</v>
      </c>
      <c r="B29" s="57" t="str" cm="1">
        <f t="array" ref="B29">IFERROR(INDEX(Control!$A$4:$A$32,SMALL(IF(Control!$B$4:$B$32="Sí",ROW(Control!$B$4:$B$32)),18)-3)&amp;IF(INDEX(Configuración!$C$10:$C$38,SMALL(IF(Control!$B$4:$B$32="Sí",ROW(Control!$B$4:$B$32)),18)-3)="Sí"," (solo para Enseñanzas Profesionales)",""),"")</f>
        <v>ÓRGANO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</row>
    <row r="30" spans="1:12" ht="22" customHeight="1" x14ac:dyDescent="0.3">
      <c r="A30" s="32" cm="1">
        <f t="array" ref="A30">IFERROR(INDEX(Control!$C$4:$C$32,SMALL(IF(Control!$B$4:$B$32="Sí",ROW(Control!$B$4:$B$32)),19)-3)-INDEX(Control!$D$4:$D$32,SMALL(IF(Control!$B$4:$B$32="Sí",ROW(Control!$B$4:$B$32)),19)-3)+INDEX(Control!$E$4:$E$32,SMALL(IF(Control!$B$4:$B$32="Sí",ROW(Control!$B$4:$B$32)),19)-3)-SUM(INDEX(Control!$F$4:V$32,SMALL(IF(Control!$B$4:$B$32="Sí",ROW(Control!$B$4:$B$32)),19)-3,0)),"")</f>
        <v>0</v>
      </c>
      <c r="B30" s="55" t="str" cm="1">
        <f t="array" ref="B30">IFERROR(INDEX(Control!$A$4:$A$32,SMALL(IF(Control!$B$4:$B$32="Sí",ROW(Control!$B$4:$B$32)),19)-3)&amp;IF(INDEX(Configuración!$C$10:$C$38,SMALL(IF(Control!$B$4:$B$32="Sí",ROW(Control!$B$4:$B$32)),19)-3)="Sí"," (solo para Enseñanzas Profesionales)",""),"")</f>
        <v>PERCUSIÓN</v>
      </c>
      <c r="C30" s="56"/>
      <c r="D30" s="56"/>
      <c r="E30" s="56"/>
      <c r="F30" s="56"/>
      <c r="G30" s="56"/>
      <c r="H30" s="56"/>
      <c r="I30" s="56"/>
      <c r="J30" s="56"/>
      <c r="K30" s="56"/>
      <c r="L30" s="56"/>
    </row>
    <row r="31" spans="1:12" ht="22" customHeight="1" x14ac:dyDescent="0.3">
      <c r="A31" s="33" cm="1">
        <f t="array" ref="A31">IFERROR(INDEX(Control!$C$4:$C$32,SMALL(IF(Control!$B$4:$B$32="Sí",ROW(Control!$B$4:$B$32)),20)-3)-INDEX(Control!$D$4:$D$32,SMALL(IF(Control!$B$4:$B$32="Sí",ROW(Control!$B$4:$B$32)),20)-3)+INDEX(Control!$E$4:$E$32,SMALL(IF(Control!$B$4:$B$32="Sí",ROW(Control!$B$4:$B$32)),20)-3)-SUM(INDEX(Control!$F$4:V$32,SMALL(IF(Control!$B$4:$B$32="Sí",ROW(Control!$B$4:$B$32)),20)-3,0)),"")</f>
        <v>0</v>
      </c>
      <c r="B31" s="57" t="str" cm="1">
        <f t="array" ref="B31">IFERROR(INDEX(Control!$A$4:$A$32,SMALL(IF(Control!$B$4:$B$32="Sí",ROW(Control!$B$4:$B$32)),20)-3)&amp;IF(INDEX(Configuración!$C$10:$C$38,SMALL(IF(Control!$B$4:$B$32="Sí",ROW(Control!$B$4:$B$32)),20)-3)="Sí"," (solo para Enseñanzas Profesionales)",""),"")</f>
        <v>PIANO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</row>
    <row r="32" spans="1:12" ht="22" customHeight="1" x14ac:dyDescent="0.3">
      <c r="A32" s="32" cm="1">
        <f t="array" ref="A32">IFERROR(INDEX(Control!$C$4:$C$32,SMALL(IF(Control!$B$4:$B$32="Sí",ROW(Control!$B$4:$B$32)),21)-3)-INDEX(Control!$D$4:$D$32,SMALL(IF(Control!$B$4:$B$32="Sí",ROW(Control!$B$4:$B$32)),21)-3)+INDEX(Control!$E$4:$E$32,SMALL(IF(Control!$B$4:$B$32="Sí",ROW(Control!$B$4:$B$32)),21)-3)-SUM(INDEX(Control!$F$4:V$32,SMALL(IF(Control!$B$4:$B$32="Sí",ROW(Control!$B$4:$B$32)),21)-3,0)),"")</f>
        <v>0</v>
      </c>
      <c r="B32" s="55" t="str" cm="1">
        <f t="array" ref="B32">IFERROR(INDEX(Control!$A$4:$A$32,SMALL(IF(Control!$B$4:$B$32="Sí",ROW(Control!$B$4:$B$32)),21)-3)&amp;IF(INDEX(Configuración!$C$10:$C$38,SMALL(IF(Control!$B$4:$B$32="Sí",ROW(Control!$B$4:$B$32)),21)-3)="Sí"," (solo para Enseñanzas Profesionales)",""),"")</f>
        <v>SAXOFÓN</v>
      </c>
      <c r="C32" s="56"/>
      <c r="D32" s="56"/>
      <c r="E32" s="56"/>
      <c r="F32" s="56"/>
      <c r="G32" s="56"/>
      <c r="H32" s="56"/>
      <c r="I32" s="56"/>
      <c r="J32" s="56"/>
      <c r="K32" s="56"/>
      <c r="L32" s="56"/>
    </row>
    <row r="33" spans="1:12" ht="22" customHeight="1" x14ac:dyDescent="0.3">
      <c r="A33" s="33" cm="1">
        <f t="array" ref="A33">IFERROR(INDEX(Control!$C$4:$C$32,SMALL(IF(Control!$B$4:$B$32="Sí",ROW(Control!$B$4:$B$32)),22)-3)-INDEX(Control!$D$4:$D$32,SMALL(IF(Control!$B$4:$B$32="Sí",ROW(Control!$B$4:$B$32)),22)-3)+INDEX(Control!$E$4:$E$32,SMALL(IF(Control!$B$4:$B$32="Sí",ROW(Control!$B$4:$B$32)),22)-3)-SUM(INDEX(Control!$F$4:V$32,SMALL(IF(Control!$B$4:$B$32="Sí",ROW(Control!$B$4:$B$32)),22)-3,0)),"")</f>
        <v>0</v>
      </c>
      <c r="B33" s="57" t="str" cm="1">
        <f t="array" ref="B33">IFERROR(INDEX(Control!$A$4:$A$32,SMALL(IF(Control!$B$4:$B$32="Sí",ROW(Control!$B$4:$B$32)),22)-3)&amp;IF(INDEX(Configuración!$C$10:$C$38,SMALL(IF(Control!$B$4:$B$32="Sí",ROW(Control!$B$4:$B$32)),22)-3)="Sí"," (solo para Enseñanzas Profesionales)",""),"")</f>
        <v>TROMBÓN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</row>
    <row r="34" spans="1:12" ht="22" customHeight="1" x14ac:dyDescent="0.3">
      <c r="A34" s="32" cm="1">
        <f t="array" ref="A34">IFERROR(INDEX(Control!$C$4:$C$32,SMALL(IF(Control!$B$4:$B$32="Sí",ROW(Control!$B$4:$B$32)),23)-3)-INDEX(Control!$D$4:$D$32,SMALL(IF(Control!$B$4:$B$32="Sí",ROW(Control!$B$4:$B$32)),23)-3)+INDEX(Control!$E$4:$E$32,SMALL(IF(Control!$B$4:$B$32="Sí",ROW(Control!$B$4:$B$32)),23)-3)-SUM(INDEX(Control!$F$4:V$32,SMALL(IF(Control!$B$4:$B$32="Sí",ROW(Control!$B$4:$B$32)),23)-3,0)),"")</f>
        <v>0</v>
      </c>
      <c r="B34" s="55" t="str" cm="1">
        <f t="array" ref="B34">IFERROR(INDEX(Control!$A$4:$A$32,SMALL(IF(Control!$B$4:$B$32="Sí",ROW(Control!$B$4:$B$32)),23)-3)&amp;IF(INDEX(Configuración!$C$10:$C$38,SMALL(IF(Control!$B$4:$B$32="Sí",ROW(Control!$B$4:$B$32)),23)-3)="Sí"," (solo para Enseñanzas Profesionales)",""),"")</f>
        <v>TROMPA</v>
      </c>
      <c r="C34" s="56"/>
      <c r="D34" s="56"/>
      <c r="E34" s="56"/>
      <c r="F34" s="56"/>
      <c r="G34" s="56"/>
      <c r="H34" s="56"/>
      <c r="I34" s="56"/>
      <c r="J34" s="56"/>
      <c r="K34" s="56"/>
      <c r="L34" s="56"/>
    </row>
    <row r="35" spans="1:12" ht="22" customHeight="1" x14ac:dyDescent="0.3">
      <c r="A35" s="33" cm="1">
        <f t="array" ref="A35">IFERROR(INDEX(Control!$C$4:$C$32,SMALL(IF(Control!$B$4:$B$32="Sí",ROW(Control!$B$4:$B$32)),24)-3)-INDEX(Control!$D$4:$D$32,SMALL(IF(Control!$B$4:$B$32="Sí",ROW(Control!$B$4:$B$32)),24)-3)+INDEX(Control!$E$4:$E$32,SMALL(IF(Control!$B$4:$B$32="Sí",ROW(Control!$B$4:$B$32)),24)-3)-SUM(INDEX(Control!$F$4:V$32,SMALL(IF(Control!$B$4:$B$32="Sí",ROW(Control!$B$4:$B$32)),24)-3,0)),"")</f>
        <v>0</v>
      </c>
      <c r="B35" s="57" t="str" cm="1">
        <f t="array" ref="B35">IFERROR(INDEX(Control!$A$4:$A$32,SMALL(IF(Control!$B$4:$B$32="Sí",ROW(Control!$B$4:$B$32)),24)-3)&amp;IF(INDEX(Configuración!$C$10:$C$38,SMALL(IF(Control!$B$4:$B$32="Sí",ROW(Control!$B$4:$B$32)),24)-3)="Sí"," (solo para Enseñanzas Profesionales)",""),"")</f>
        <v>TROMPETA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</row>
    <row r="36" spans="1:12" ht="22" customHeight="1" x14ac:dyDescent="0.3">
      <c r="A36" s="32" cm="1">
        <f t="array" ref="A36">IFERROR(INDEX(Control!$C$4:$C$32,SMALL(IF(Control!$B$4:$B$32="Sí",ROW(Control!$B$4:$B$32)),25)-3)-INDEX(Control!$D$4:$D$32,SMALL(IF(Control!$B$4:$B$32="Sí",ROW(Control!$B$4:$B$32)),25)-3)+INDEX(Control!$E$4:$E$32,SMALL(IF(Control!$B$4:$B$32="Sí",ROW(Control!$B$4:$B$32)),25)-3)-SUM(INDEX(Control!$F$4:V$32,SMALL(IF(Control!$B$4:$B$32="Sí",ROW(Control!$B$4:$B$32)),25)-3,0)),"")</f>
        <v>0</v>
      </c>
      <c r="B36" s="55" t="str" cm="1">
        <f t="array" ref="B36">IFERROR(INDEX(Control!$A$4:$A$32,SMALL(IF(Control!$B$4:$B$32="Sí",ROW(Control!$B$4:$B$32)),25)-3)&amp;IF(INDEX(Configuración!$C$10:$C$38,SMALL(IF(Control!$B$4:$B$32="Sí",ROW(Control!$B$4:$B$32)),25)-3)="Sí"," (solo para Enseñanzas Profesionales)",""),"")</f>
        <v>TUBA</v>
      </c>
      <c r="C36" s="56"/>
      <c r="D36" s="56"/>
      <c r="E36" s="56"/>
      <c r="F36" s="56"/>
      <c r="G36" s="56"/>
      <c r="H36" s="56"/>
      <c r="I36" s="56"/>
      <c r="J36" s="56"/>
      <c r="K36" s="56"/>
      <c r="L36" s="56"/>
    </row>
    <row r="37" spans="1:12" ht="22" customHeight="1" x14ac:dyDescent="0.3">
      <c r="A37" s="33" cm="1">
        <f t="array" ref="A37">IFERROR(INDEX(Control!$C$4:$C$32,SMALL(IF(Control!$B$4:$B$32="Sí",ROW(Control!$B$4:$B$32)),26)-3)-INDEX(Control!$D$4:$D$32,SMALL(IF(Control!$B$4:$B$32="Sí",ROW(Control!$B$4:$B$32)),26)-3)+INDEX(Control!$E$4:$E$32,SMALL(IF(Control!$B$4:$B$32="Sí",ROW(Control!$B$4:$B$32)),26)-3)-SUM(INDEX(Control!$F$4:V$32,SMALL(IF(Control!$B$4:$B$32="Sí",ROW(Control!$B$4:$B$32)),26)-3,0)),"")</f>
        <v>0</v>
      </c>
      <c r="B37" s="57" t="str" cm="1">
        <f t="array" ref="B37">IFERROR(INDEX(Control!$A$4:$A$32,SMALL(IF(Control!$B$4:$B$32="Sí",ROW(Control!$B$4:$B$32)),26)-3)&amp;IF(INDEX(Configuración!$C$10:$C$38,SMALL(IF(Control!$B$4:$B$32="Sí",ROW(Control!$B$4:$B$32)),26)-3)="Sí"," (solo para Enseñanzas Profesionales)",""),"")</f>
        <v>VIOLA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</row>
    <row r="38" spans="1:12" ht="22" customHeight="1" x14ac:dyDescent="0.3">
      <c r="A38" s="32" cm="1">
        <f t="array" ref="A38">IFERROR(INDEX(Control!$C$4:$C$32,SMALL(IF(Control!$B$4:$B$32="Sí",ROW(Control!$B$4:$B$32)),27)-3)-INDEX(Control!$D$4:$D$32,SMALL(IF(Control!$B$4:$B$32="Sí",ROW(Control!$B$4:$B$32)),27)-3)+INDEX(Control!$E$4:$E$32,SMALL(IF(Control!$B$4:$B$32="Sí",ROW(Control!$B$4:$B$32)),27)-3)-SUM(INDEX(Control!$F$4:V$32,SMALL(IF(Control!$B$4:$B$32="Sí",ROW(Control!$B$4:$B$32)),27)-3,0)),"")</f>
        <v>0</v>
      </c>
      <c r="B38" s="55" t="str" cm="1">
        <f t="array" ref="B38">IFERROR(INDEX(Control!$A$4:$A$32,SMALL(IF(Control!$B$4:$B$32="Sí",ROW(Control!$B$4:$B$32)),27)-3)&amp;IF(INDEX(Configuración!$C$10:$C$38,SMALL(IF(Control!$B$4:$B$32="Sí",ROW(Control!$B$4:$B$32)),27)-3)="Sí"," (solo para Enseñanzas Profesionales)",""),"")</f>
        <v>VIOLA DA GAMBA</v>
      </c>
      <c r="C38" s="56"/>
      <c r="D38" s="56"/>
      <c r="E38" s="56"/>
      <c r="F38" s="56"/>
      <c r="G38" s="56"/>
      <c r="H38" s="56"/>
      <c r="I38" s="56"/>
      <c r="J38" s="56"/>
      <c r="K38" s="56"/>
      <c r="L38" s="56"/>
    </row>
    <row r="39" spans="1:12" ht="22" customHeight="1" x14ac:dyDescent="0.3">
      <c r="A39" s="33" cm="1">
        <f t="array" ref="A39">IFERROR(INDEX(Control!$C$4:$C$32,SMALL(IF(Control!$B$4:$B$32="Sí",ROW(Control!$B$4:$B$32)),28)-3)-INDEX(Control!$D$4:$D$32,SMALL(IF(Control!$B$4:$B$32="Sí",ROW(Control!$B$4:$B$32)),28)-3)+INDEX(Control!$E$4:$E$32,SMALL(IF(Control!$B$4:$B$32="Sí",ROW(Control!$B$4:$B$32)),28)-3)-SUM(INDEX(Control!$F$4:V$32,SMALL(IF(Control!$B$4:$B$32="Sí",ROW(Control!$B$4:$B$32)),28)-3,0)),"")</f>
        <v>0</v>
      </c>
      <c r="B39" s="57" t="str" cm="1">
        <f t="array" ref="B39">IFERROR(INDEX(Control!$A$4:$A$32,SMALL(IF(Control!$B$4:$B$32="Sí",ROW(Control!$B$4:$B$32)),28)-3)&amp;IF(INDEX(Configuración!$C$10:$C$38,SMALL(IF(Control!$B$4:$B$32="Sí",ROW(Control!$B$4:$B$32)),28)-3)="Sí"," (solo para Enseñanzas Profesionales)",""),"")</f>
        <v>VIOLÍN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</row>
    <row r="40" spans="1:12" ht="22" customHeight="1" x14ac:dyDescent="0.3">
      <c r="A40" s="32" cm="1">
        <f t="array" ref="A40">IFERROR(INDEX(Control!$C$4:$C$32,SMALL(IF(Control!$B$4:$B$32="Sí",ROW(Control!$B$4:$B$32)),29)-3)-INDEX(Control!$D$4:$D$32,SMALL(IF(Control!$B$4:$B$32="Sí",ROW(Control!$B$4:$B$32)),29)-3)+INDEX(Control!$E$4:$E$32,SMALL(IF(Control!$B$4:$B$32="Sí",ROW(Control!$B$4:$B$32)),29)-3)-SUM(INDEX(Control!$F$4:V$32,SMALL(IF(Control!$B$4:$B$32="Sí",ROW(Control!$B$4:$B$32)),29)-3,0)),"")</f>
        <v>0</v>
      </c>
      <c r="B40" s="55" t="str" cm="1">
        <f t="array" ref="B40">IFERROR(INDEX(Control!$A$4:$A$32,SMALL(IF(Control!$B$4:$B$32="Sí",ROW(Control!$B$4:$B$32)),29)-3)&amp;IF(INDEX(Configuración!$C$10:$C$38,SMALL(IF(Control!$B$4:$B$32="Sí",ROW(Control!$B$4:$B$32)),29)-3)="Sí"," (solo para Enseñanzas Profesionales)",""),"")</f>
        <v>VIOLONCHELO</v>
      </c>
      <c r="C40" s="56"/>
      <c r="D40" s="56"/>
      <c r="E40" s="56"/>
      <c r="F40" s="56"/>
      <c r="G40" s="56"/>
      <c r="H40" s="56"/>
      <c r="I40" s="56"/>
      <c r="J40" s="56"/>
      <c r="K40" s="56"/>
      <c r="L40" s="56"/>
    </row>
    <row r="41" spans="1:12" ht="22" customHeight="1" thickBot="1" x14ac:dyDescent="0.35">
      <c r="A41" s="43" t="str" cm="1">
        <f t="array" ref="A41">IFERROR(INDEX(Control!$C$4:$C$32,SMALL(IF(Control!$B$4:$B$32="Sí",ROW(Control!$B$4:$B$32)),30)-3)-INDEX(Control!$D$4:$D$32,SMALL(IF(Control!$B$4:$B$32="Sí",ROW(Control!$B$4:$B$32)),30)-3)+INDEX(Control!$E$4:$E$32,SMALL(IF(Control!$B$4:$B$32="Sí",ROW(Control!$B$4:$B$32)),30)-3)-SUM(INDEX(Control!$F$4:V$32,SMALL(IF(Control!$B$4:$B$32="Sí",ROW(Control!$B$4:$B$32)),30)-3,0)),"")</f>
        <v/>
      </c>
      <c r="B41" s="70" t="str" cm="1">
        <f t="array" ref="B41">IFERROR(INDEX(Control!$A$4:$A$32,SMALL(IF(Control!$B$4:$B$32="Sí",ROW(Control!$B$4:$B$32)),30)-3)&amp;IF(INDEX(Configuración!$C$10:$C$38,SMALL(IF(Control!$B$4:$B$32="Sí",ROW(Control!$B$4:$B$32)),30)-3)="Sí"," (solo para Enseñanzas Profesionales)",""),"")</f>
        <v/>
      </c>
      <c r="C41" s="71"/>
      <c r="D41" s="71"/>
      <c r="E41" s="71"/>
      <c r="F41" s="71"/>
      <c r="G41" s="71"/>
      <c r="H41" s="71"/>
      <c r="I41" s="71"/>
      <c r="J41" s="71"/>
      <c r="K41" s="71"/>
      <c r="L41" s="71"/>
    </row>
    <row r="42" spans="1:12" ht="30" customHeight="1" thickTop="1" x14ac:dyDescent="0.3">
      <c r="A42" s="44">
        <f>SUM(A12:A41)</f>
        <v>0</v>
      </c>
      <c r="B42" s="54" t="s">
        <v>188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</row>
    <row r="43" spans="1:12" ht="20" customHeight="1" x14ac:dyDescent="0.2">
      <c r="A43" s="68" t="s">
        <v>113</v>
      </c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</row>
    <row r="44" spans="1:12" ht="14" customHeight="1" x14ac:dyDescent="0.2">
      <c r="A44" s="29" t="s">
        <v>67</v>
      </c>
      <c r="B44" s="65" t="s">
        <v>41</v>
      </c>
      <c r="C44" s="65"/>
      <c r="D44" s="65"/>
      <c r="E44" s="65"/>
      <c r="F44" s="65"/>
      <c r="G44" s="29" t="s">
        <v>79</v>
      </c>
      <c r="H44" s="65" t="s">
        <v>52</v>
      </c>
      <c r="I44" s="65"/>
      <c r="J44" s="65"/>
      <c r="K44" s="65"/>
      <c r="L44" s="65"/>
    </row>
    <row r="45" spans="1:12" ht="14" customHeight="1" x14ac:dyDescent="0.2">
      <c r="A45" s="29" t="s">
        <v>68</v>
      </c>
      <c r="B45" s="65" t="s">
        <v>42</v>
      </c>
      <c r="C45" s="65"/>
      <c r="D45" s="65"/>
      <c r="E45" s="65"/>
      <c r="F45" s="65"/>
      <c r="G45" s="29" t="s">
        <v>80</v>
      </c>
      <c r="H45" s="65" t="s">
        <v>53</v>
      </c>
      <c r="I45" s="65"/>
      <c r="J45" s="65"/>
      <c r="K45" s="65"/>
      <c r="L45" s="65"/>
    </row>
    <row r="46" spans="1:12" ht="14" customHeight="1" x14ac:dyDescent="0.2">
      <c r="A46" s="29" t="s">
        <v>69</v>
      </c>
      <c r="B46" s="65" t="s">
        <v>43</v>
      </c>
      <c r="C46" s="65"/>
      <c r="D46" s="65"/>
      <c r="E46" s="65"/>
      <c r="F46" s="65"/>
      <c r="G46" s="29" t="s">
        <v>81</v>
      </c>
      <c r="H46" s="65" t="s">
        <v>54</v>
      </c>
      <c r="I46" s="65"/>
      <c r="J46" s="65"/>
      <c r="K46" s="65"/>
      <c r="L46" s="65"/>
    </row>
    <row r="47" spans="1:12" ht="14" customHeight="1" x14ac:dyDescent="0.2">
      <c r="A47" s="29" t="s">
        <v>70</v>
      </c>
      <c r="B47" s="65" t="s">
        <v>44</v>
      </c>
      <c r="C47" s="65"/>
      <c r="D47" s="65"/>
      <c r="E47" s="65"/>
      <c r="F47" s="65"/>
      <c r="G47" s="29" t="s">
        <v>82</v>
      </c>
      <c r="H47" s="65" t="s">
        <v>55</v>
      </c>
      <c r="I47" s="65"/>
      <c r="J47" s="65"/>
      <c r="K47" s="65"/>
      <c r="L47" s="65"/>
    </row>
    <row r="48" spans="1:12" ht="14" customHeight="1" x14ac:dyDescent="0.2">
      <c r="A48" s="29" t="s">
        <v>71</v>
      </c>
      <c r="B48" s="65" t="s">
        <v>45</v>
      </c>
      <c r="C48" s="65"/>
      <c r="D48" s="65"/>
      <c r="E48" s="65"/>
      <c r="F48" s="65"/>
      <c r="G48" s="29" t="s">
        <v>83</v>
      </c>
      <c r="H48" s="65" t="s">
        <v>56</v>
      </c>
      <c r="I48" s="65"/>
      <c r="J48" s="65"/>
      <c r="K48" s="65"/>
      <c r="L48" s="65"/>
    </row>
    <row r="49" spans="1:12" ht="14" customHeight="1" x14ac:dyDescent="0.2">
      <c r="A49" s="29" t="s">
        <v>72</v>
      </c>
      <c r="B49" s="65" t="s">
        <v>195</v>
      </c>
      <c r="C49" s="65"/>
      <c r="D49" s="65"/>
      <c r="E49" s="65"/>
      <c r="F49" s="65"/>
      <c r="G49" s="28" t="s">
        <v>84</v>
      </c>
      <c r="H49" s="66" t="s">
        <v>57</v>
      </c>
      <c r="I49" s="65"/>
      <c r="J49" s="65"/>
      <c r="K49" s="65"/>
      <c r="L49" s="65"/>
    </row>
    <row r="50" spans="1:12" ht="14" customHeight="1" x14ac:dyDescent="0.2">
      <c r="A50" s="29" t="s">
        <v>73</v>
      </c>
      <c r="B50" s="65" t="s">
        <v>46</v>
      </c>
      <c r="C50" s="65"/>
      <c r="D50" s="65"/>
      <c r="E50" s="65"/>
      <c r="F50" s="65"/>
      <c r="G50" s="29" t="s">
        <v>85</v>
      </c>
      <c r="H50" s="65" t="s">
        <v>58</v>
      </c>
      <c r="I50" s="65"/>
      <c r="J50" s="65"/>
      <c r="K50" s="65"/>
      <c r="L50" s="65"/>
    </row>
    <row r="51" spans="1:12" ht="14" customHeight="1" x14ac:dyDescent="0.2">
      <c r="A51" s="29" t="s">
        <v>74</v>
      </c>
      <c r="B51" s="65" t="s">
        <v>47</v>
      </c>
      <c r="C51" s="65"/>
      <c r="D51" s="65"/>
      <c r="E51" s="65"/>
      <c r="F51" s="65"/>
      <c r="G51" s="29" t="s">
        <v>86</v>
      </c>
      <c r="H51" s="65" t="s">
        <v>59</v>
      </c>
      <c r="I51" s="65"/>
      <c r="J51" s="65"/>
      <c r="K51" s="65"/>
      <c r="L51" s="65"/>
    </row>
    <row r="52" spans="1:12" ht="14" customHeight="1" x14ac:dyDescent="0.2">
      <c r="A52" s="29" t="s">
        <v>75</v>
      </c>
      <c r="B52" s="65" t="s">
        <v>48</v>
      </c>
      <c r="C52" s="65"/>
      <c r="D52" s="65"/>
      <c r="E52" s="65"/>
      <c r="F52" s="65"/>
      <c r="G52" s="29" t="s">
        <v>87</v>
      </c>
      <c r="H52" s="65" t="s">
        <v>60</v>
      </c>
      <c r="I52" s="65"/>
      <c r="J52" s="65"/>
      <c r="K52" s="65"/>
      <c r="L52" s="65"/>
    </row>
    <row r="53" spans="1:12" ht="14" customHeight="1" x14ac:dyDescent="0.2">
      <c r="A53" s="29" t="s">
        <v>76</v>
      </c>
      <c r="B53" s="65" t="s">
        <v>49</v>
      </c>
      <c r="C53" s="65"/>
      <c r="D53" s="65"/>
      <c r="E53" s="65"/>
      <c r="F53" s="65"/>
      <c r="G53" s="29" t="s">
        <v>88</v>
      </c>
      <c r="H53" s="65" t="s">
        <v>61</v>
      </c>
      <c r="I53" s="65"/>
      <c r="J53" s="65"/>
      <c r="K53" s="65"/>
      <c r="L53" s="65"/>
    </row>
    <row r="54" spans="1:12" ht="14" customHeight="1" x14ac:dyDescent="0.2">
      <c r="A54" s="29" t="s">
        <v>77</v>
      </c>
      <c r="B54" s="65" t="s">
        <v>50</v>
      </c>
      <c r="C54" s="65"/>
      <c r="D54" s="65"/>
      <c r="E54" s="65"/>
      <c r="F54" s="65"/>
      <c r="G54" s="29" t="s">
        <v>89</v>
      </c>
      <c r="H54" s="65" t="s">
        <v>62</v>
      </c>
      <c r="I54" s="65"/>
      <c r="J54" s="65"/>
      <c r="K54" s="65"/>
      <c r="L54" s="65"/>
    </row>
    <row r="55" spans="1:12" ht="14" customHeight="1" x14ac:dyDescent="0.2">
      <c r="A55" s="29" t="s">
        <v>78</v>
      </c>
      <c r="B55" s="65" t="s">
        <v>51</v>
      </c>
      <c r="C55" s="65"/>
      <c r="D55" s="65"/>
      <c r="E55" s="65"/>
      <c r="F55" s="65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5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5C2075-60FA-194E-9F56-23E1CF842E93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9" t="s">
        <v>65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spans="1:12" ht="42" customHeight="1" x14ac:dyDescent="0.4">
      <c r="A2" s="60">
        <f>Configuración!B3</f>
        <v>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1:12" ht="24" customHeight="1" x14ac:dyDescent="0.25">
      <c r="A3" s="61" t="str">
        <f>"Curso académico: "&amp;Configuración!B4</f>
        <v xml:space="preserve">Curso académico: 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34" customHeight="1" x14ac:dyDescent="0.3">
      <c r="A4" s="62" t="s">
        <v>133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ht="6" customHeight="1" x14ac:dyDescent="0.2"/>
    <row r="6" spans="1:12" ht="22" customHeight="1" thickBot="1" x14ac:dyDescent="0.25">
      <c r="A6" s="63" t="s">
        <v>66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</row>
    <row r="7" spans="1:12" ht="22" customHeight="1" thickBot="1" x14ac:dyDescent="0.25">
      <c r="A7" s="21" t="s">
        <v>67</v>
      </c>
      <c r="B7" s="21" t="s">
        <v>68</v>
      </c>
      <c r="C7" s="21" t="s">
        <v>69</v>
      </c>
      <c r="D7" s="21" t="s">
        <v>70</v>
      </c>
      <c r="E7" s="21" t="s">
        <v>71</v>
      </c>
      <c r="F7" s="21" t="s">
        <v>72</v>
      </c>
      <c r="G7" s="21" t="s">
        <v>73</v>
      </c>
      <c r="H7" s="21" t="s">
        <v>74</v>
      </c>
      <c r="I7" s="21" t="s">
        <v>75</v>
      </c>
      <c r="J7" s="21" t="s">
        <v>76</v>
      </c>
      <c r="K7" s="21" t="s">
        <v>77</v>
      </c>
      <c r="L7" s="24" t="s">
        <v>78</v>
      </c>
    </row>
    <row r="8" spans="1:12" ht="22" customHeight="1" thickBot="1" x14ac:dyDescent="0.25">
      <c r="A8" s="22" t="s">
        <v>79</v>
      </c>
      <c r="B8" s="22" t="s">
        <v>80</v>
      </c>
      <c r="C8" s="22" t="s">
        <v>81</v>
      </c>
      <c r="D8" s="22" t="s">
        <v>82</v>
      </c>
      <c r="E8" s="22" t="s">
        <v>83</v>
      </c>
      <c r="F8" s="22" t="s">
        <v>84</v>
      </c>
      <c r="G8" s="16" t="s">
        <v>85</v>
      </c>
      <c r="H8" s="17" t="s">
        <v>86</v>
      </c>
      <c r="I8" s="17" t="s">
        <v>87</v>
      </c>
      <c r="J8" s="17" t="s">
        <v>88</v>
      </c>
      <c r="K8" s="17" t="s">
        <v>89</v>
      </c>
      <c r="L8" s="20"/>
    </row>
    <row r="9" spans="1:12" ht="20" customHeight="1" x14ac:dyDescent="0.2">
      <c r="A9" s="64" t="s">
        <v>107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</row>
    <row r="10" spans="1:12" ht="6" customHeight="1" x14ac:dyDescent="0.2"/>
    <row r="11" spans="1:12" ht="26" customHeight="1" x14ac:dyDescent="0.25">
      <c r="A11" s="31" t="s">
        <v>91</v>
      </c>
      <c r="B11" s="67" t="s">
        <v>4</v>
      </c>
      <c r="C11" s="67"/>
      <c r="D11" s="67"/>
      <c r="E11" s="67"/>
      <c r="F11" s="67"/>
      <c r="G11" s="67"/>
      <c r="H11" s="67"/>
      <c r="I11" s="67"/>
      <c r="J11" s="67"/>
      <c r="K11" s="67"/>
      <c r="L11" s="67"/>
    </row>
    <row r="12" spans="1:12" ht="22" customHeight="1" x14ac:dyDescent="0.3">
      <c r="A12" s="32" cm="1">
        <f t="array" ref="A12">IFERROR(INDEX(Control!$C$4:$C$32,SMALL(IF(Control!$B$4:$B$32="Sí",ROW(Control!$B$4:$B$32)),1)-3)-INDEX(Control!$D$4:$D$32,SMALL(IF(Control!$B$4:$B$32="Sí",ROW(Control!$B$4:$B$32)),1)-3)+INDEX(Control!$E$4:$E$32,SMALL(IF(Control!$B$4:$B$32="Sí",ROW(Control!$B$4:$B$32)),1)-3)-SUM(INDEX(Control!$F$4:W$32,SMALL(IF(Control!$B$4:$B$32="Sí",ROW(Control!$B$4:$B$32)),1)-3,0)),"")</f>
        <v>0</v>
      </c>
      <c r="B12" s="55" t="str" cm="1">
        <f t="array" ref="B12">IFERROR(INDEX(Control!$A$4:$A$32,SMALL(IF(Control!$B$4:$B$32="Sí",ROW(Control!$B$4:$B$32)),1)-3)&amp;IF(INDEX(Configuración!$C$10:$C$38,SMALL(IF(Control!$B$4:$B$32="Sí",ROW(Control!$B$4:$B$32)),1)-3)="Sí"," (solo para Enseñanzas Profesionales)",""),"")</f>
        <v>ACORDEÓN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</row>
    <row r="13" spans="1:12" ht="22" customHeight="1" x14ac:dyDescent="0.3">
      <c r="A13" s="33" cm="1">
        <f t="array" ref="A13">IFERROR(INDEX(Control!$C$4:$C$32,SMALL(IF(Control!$B$4:$B$32="Sí",ROW(Control!$B$4:$B$32)),2)-3)-INDEX(Control!$D$4:$D$32,SMALL(IF(Control!$B$4:$B$32="Sí",ROW(Control!$B$4:$B$32)),2)-3)+INDEX(Control!$E$4:$E$32,SMALL(IF(Control!$B$4:$B$32="Sí",ROW(Control!$B$4:$B$32)),2)-3)-SUM(INDEX(Control!$F$4:W$32,SMALL(IF(Control!$B$4:$B$32="Sí",ROW(Control!$B$4:$B$32)),2)-3,0)),"")</f>
        <v>0</v>
      </c>
      <c r="B13" s="57" t="str" cm="1">
        <f t="array" ref="B13">IFERROR(INDEX(Control!$A$4:$A$32,SMALL(IF(Control!$B$4:$B$32="Sí",ROW(Control!$B$4:$B$32)),2)-3)&amp;IF(INDEX(Configuración!$C$10:$C$38,SMALL(IF(Control!$B$4:$B$32="Sí",ROW(Control!$B$4:$B$32)),2)-3)="Sí"," (solo para Enseñanzas Profesionales)",""),"")</f>
        <v>ARPA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</row>
    <row r="14" spans="1:12" ht="22" customHeight="1" x14ac:dyDescent="0.3">
      <c r="A14" s="32" cm="1">
        <f t="array" ref="A14">IFERROR(INDEX(Control!$C$4:$C$32,SMALL(IF(Control!$B$4:$B$32="Sí",ROW(Control!$B$4:$B$32)),3)-3)-INDEX(Control!$D$4:$D$32,SMALL(IF(Control!$B$4:$B$32="Sí",ROW(Control!$B$4:$B$32)),3)-3)+INDEX(Control!$E$4:$E$32,SMALL(IF(Control!$B$4:$B$32="Sí",ROW(Control!$B$4:$B$32)),3)-3)-SUM(INDEX(Control!$F$4:W$32,SMALL(IF(Control!$B$4:$B$32="Sí",ROW(Control!$B$4:$B$32)),3)-3,0)),"")</f>
        <v>0</v>
      </c>
      <c r="B14" s="55" t="str" cm="1">
        <f t="array" ref="B14">IFERROR(INDEX(Control!$A$4:$A$32,SMALL(IF(Control!$B$4:$B$32="Sí",ROW(Control!$B$4:$B$32)),3)-3)&amp;IF(INDEX(Configuración!$C$10:$C$38,SMALL(IF(Control!$B$4:$B$32="Sí",ROW(Control!$B$4:$B$32)),3)-3)="Sí"," (solo para Enseñanzas Profesionales)",""),"")</f>
        <v>BAJO ELÉCTRICO</v>
      </c>
      <c r="C14" s="56"/>
      <c r="D14" s="56"/>
      <c r="E14" s="56"/>
      <c r="F14" s="56"/>
      <c r="G14" s="56"/>
      <c r="H14" s="56"/>
      <c r="I14" s="56"/>
      <c r="J14" s="56"/>
      <c r="K14" s="56"/>
      <c r="L14" s="56"/>
    </row>
    <row r="15" spans="1:12" ht="22" customHeight="1" x14ac:dyDescent="0.3">
      <c r="A15" s="33" cm="1">
        <f t="array" ref="A15">IFERROR(INDEX(Control!$C$4:$C$32,SMALL(IF(Control!$B$4:$B$32="Sí",ROW(Control!$B$4:$B$32)),4)-3)-INDEX(Control!$D$4:$D$32,SMALL(IF(Control!$B$4:$B$32="Sí",ROW(Control!$B$4:$B$32)),4)-3)+INDEX(Control!$E$4:$E$32,SMALL(IF(Control!$B$4:$B$32="Sí",ROW(Control!$B$4:$B$32)),4)-3)-SUM(INDEX(Control!$F$4:W$32,SMALL(IF(Control!$B$4:$B$32="Sí",ROW(Control!$B$4:$B$32)),4)-3,0)),"")</f>
        <v>0</v>
      </c>
      <c r="B15" s="57" t="str" cm="1">
        <f t="array" ref="B15">IFERROR(INDEX(Control!$A$4:$A$32,SMALL(IF(Control!$B$4:$B$32="Sí",ROW(Control!$B$4:$B$32)),4)-3)&amp;IF(INDEX(Configuración!$C$10:$C$38,SMALL(IF(Control!$B$4:$B$32="Sí",ROW(Control!$B$4:$B$32)),4)-3)="Sí"," (solo para Enseñanzas Profesionales)",""),"")</f>
        <v>CANTO (solo para Enseñanzas Profesionales)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</row>
    <row r="16" spans="1:12" ht="22" customHeight="1" x14ac:dyDescent="0.3">
      <c r="A16" s="32" cm="1">
        <f t="array" ref="A16">IFERROR(INDEX(Control!$C$4:$C$32,SMALL(IF(Control!$B$4:$B$32="Sí",ROW(Control!$B$4:$B$32)),5)-3)-INDEX(Control!$D$4:$D$32,SMALL(IF(Control!$B$4:$B$32="Sí",ROW(Control!$B$4:$B$32)),5)-3)+INDEX(Control!$E$4:$E$32,SMALL(IF(Control!$B$4:$B$32="Sí",ROW(Control!$B$4:$B$32)),5)-3)-SUM(INDEX(Control!$F$4:W$32,SMALL(IF(Control!$B$4:$B$32="Sí",ROW(Control!$B$4:$B$32)),5)-3,0)),"")</f>
        <v>0</v>
      </c>
      <c r="B16" s="55" t="str" cm="1">
        <f t="array" ref="B16">IFERROR(INDEX(Control!$A$4:$A$32,SMALL(IF(Control!$B$4:$B$32="Sí",ROW(Control!$B$4:$B$32)),5)-3)&amp;IF(INDEX(Configuración!$C$10:$C$38,SMALL(IF(Control!$B$4:$B$32="Sí",ROW(Control!$B$4:$B$32)),5)-3)="Sí"," (solo para Enseñanzas Profesionales)",""),"")</f>
        <v>CANTO VALENCIANO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</row>
    <row r="17" spans="1:12" ht="22" customHeight="1" x14ac:dyDescent="0.3">
      <c r="A17" s="33" cm="1">
        <f t="array" ref="A17">IFERROR(INDEX(Control!$C$4:$C$32,SMALL(IF(Control!$B$4:$B$32="Sí",ROW(Control!$B$4:$B$32)),6)-3)-INDEX(Control!$D$4:$D$32,SMALL(IF(Control!$B$4:$B$32="Sí",ROW(Control!$B$4:$B$32)),6)-3)+INDEX(Control!$E$4:$E$32,SMALL(IF(Control!$B$4:$B$32="Sí",ROW(Control!$B$4:$B$32)),6)-3)-SUM(INDEX(Control!$F$4:W$32,SMALL(IF(Control!$B$4:$B$32="Sí",ROW(Control!$B$4:$B$32)),6)-3,0)),"")</f>
        <v>0</v>
      </c>
      <c r="B17" s="57" t="str" cm="1">
        <f t="array" ref="B17">IFERROR(INDEX(Control!$A$4:$A$32,SMALL(IF(Control!$B$4:$B$32="Sí",ROW(Control!$B$4:$B$32)),6)-3)&amp;IF(INDEX(Configuración!$C$10:$C$38,SMALL(IF(Control!$B$4:$B$32="Sí",ROW(Control!$B$4:$B$32)),6)-3)="Sí"," (solo para Enseñanzas Profesionales)",""),"")</f>
        <v>CLARINETE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</row>
    <row r="18" spans="1:12" ht="22" customHeight="1" x14ac:dyDescent="0.3">
      <c r="A18" s="32" cm="1">
        <f t="array" ref="A18">IFERROR(INDEX(Control!$C$4:$C$32,SMALL(IF(Control!$B$4:$B$32="Sí",ROW(Control!$B$4:$B$32)),7)-3)-INDEX(Control!$D$4:$D$32,SMALL(IF(Control!$B$4:$B$32="Sí",ROW(Control!$B$4:$B$32)),7)-3)+INDEX(Control!$E$4:$E$32,SMALL(IF(Control!$B$4:$B$32="Sí",ROW(Control!$B$4:$B$32)),7)-3)-SUM(INDEX(Control!$F$4:W$32,SMALL(IF(Control!$B$4:$B$32="Sí",ROW(Control!$B$4:$B$32)),7)-3,0)),"")</f>
        <v>0</v>
      </c>
      <c r="B18" s="55" t="str" cm="1">
        <f t="array" ref="B18">IFERROR(INDEX(Control!$A$4:$A$32,SMALL(IF(Control!$B$4:$B$32="Sí",ROW(Control!$B$4:$B$32)),7)-3)&amp;IF(INDEX(Configuración!$C$10:$C$38,SMALL(IF(Control!$B$4:$B$32="Sí",ROW(Control!$B$4:$B$32)),7)-3)="Sí"," (solo para Enseñanzas Profesionales)",""),"")</f>
        <v>CLAVECÍN</v>
      </c>
      <c r="C18" s="56"/>
      <c r="D18" s="56"/>
      <c r="E18" s="56"/>
      <c r="F18" s="56"/>
      <c r="G18" s="56"/>
      <c r="H18" s="56"/>
      <c r="I18" s="56"/>
      <c r="J18" s="56"/>
      <c r="K18" s="56"/>
      <c r="L18" s="56"/>
    </row>
    <row r="19" spans="1:12" ht="22" customHeight="1" x14ac:dyDescent="0.3">
      <c r="A19" s="33" cm="1">
        <f t="array" ref="A19">IFERROR(INDEX(Control!$C$4:$C$32,SMALL(IF(Control!$B$4:$B$32="Sí",ROW(Control!$B$4:$B$32)),8)-3)-INDEX(Control!$D$4:$D$32,SMALL(IF(Control!$B$4:$B$32="Sí",ROW(Control!$B$4:$B$32)),8)-3)+INDEX(Control!$E$4:$E$32,SMALL(IF(Control!$B$4:$B$32="Sí",ROW(Control!$B$4:$B$32)),8)-3)-SUM(INDEX(Control!$F$4:W$32,SMALL(IF(Control!$B$4:$B$32="Sí",ROW(Control!$B$4:$B$32)),8)-3,0)),"")</f>
        <v>0</v>
      </c>
      <c r="B19" s="57" t="str" cm="1">
        <f t="array" ref="B19">IFERROR(INDEX(Control!$A$4:$A$32,SMALL(IF(Control!$B$4:$B$32="Sí",ROW(Control!$B$4:$B$32)),8)-3)&amp;IF(INDEX(Configuración!$C$10:$C$38,SMALL(IF(Control!$B$4:$B$32="Sí",ROW(Control!$B$4:$B$32)),8)-3)="Sí"," (solo para Enseñanzas Profesionales)",""),"")</f>
        <v>CONTRABAJO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</row>
    <row r="20" spans="1:12" ht="22" customHeight="1" x14ac:dyDescent="0.3">
      <c r="A20" s="32" cm="1">
        <f t="array" ref="A20">IFERROR(INDEX(Control!$C$4:$C$32,SMALL(IF(Control!$B$4:$B$32="Sí",ROW(Control!$B$4:$B$32)),9)-3)-INDEX(Control!$D$4:$D$32,SMALL(IF(Control!$B$4:$B$32="Sí",ROW(Control!$B$4:$B$32)),9)-3)+INDEX(Control!$E$4:$E$32,SMALL(IF(Control!$B$4:$B$32="Sí",ROW(Control!$B$4:$B$32)),9)-3)-SUM(INDEX(Control!$F$4:W$32,SMALL(IF(Control!$B$4:$B$32="Sí",ROW(Control!$B$4:$B$32)),9)-3,0)),"")</f>
        <v>0</v>
      </c>
      <c r="B20" s="55" t="str" cm="1">
        <f t="array" ref="B20">IFERROR(INDEX(Control!$A$4:$A$32,SMALL(IF(Control!$B$4:$B$32="Sí",ROW(Control!$B$4:$B$32)),9)-3)&amp;IF(INDEX(Configuración!$C$10:$C$38,SMALL(IF(Control!$B$4:$B$32="Sí",ROW(Control!$B$4:$B$32)),9)-3)="Sí"," (solo para Enseñanzas Profesionales)",""),"")</f>
        <v>DULZAINA</v>
      </c>
      <c r="C20" s="56"/>
      <c r="D20" s="56"/>
      <c r="E20" s="56"/>
      <c r="F20" s="56"/>
      <c r="G20" s="56"/>
      <c r="H20" s="56"/>
      <c r="I20" s="56"/>
      <c r="J20" s="56"/>
      <c r="K20" s="56"/>
      <c r="L20" s="56"/>
    </row>
    <row r="21" spans="1:12" ht="22" customHeight="1" x14ac:dyDescent="0.3">
      <c r="A21" s="33" cm="1">
        <f t="array" ref="A21">IFERROR(INDEX(Control!$C$4:$C$32,SMALL(IF(Control!$B$4:$B$32="Sí",ROW(Control!$B$4:$B$32)),10)-3)-INDEX(Control!$D$4:$D$32,SMALL(IF(Control!$B$4:$B$32="Sí",ROW(Control!$B$4:$B$32)),10)-3)+INDEX(Control!$E$4:$E$32,SMALL(IF(Control!$B$4:$B$32="Sí",ROW(Control!$B$4:$B$32)),10)-3)-SUM(INDEX(Control!$F$4:W$32,SMALL(IF(Control!$B$4:$B$32="Sí",ROW(Control!$B$4:$B$32)),10)-3,0)),"")</f>
        <v>0</v>
      </c>
      <c r="B21" s="57" t="str" cm="1">
        <f t="array" ref="B21">IFERROR(INDEX(Control!$A$4:$A$32,SMALL(IF(Control!$B$4:$B$32="Sí",ROW(Control!$B$4:$B$32)),10)-3)&amp;IF(INDEX(Configuración!$C$10:$C$38,SMALL(IF(Control!$B$4:$B$32="Sí",ROW(Control!$B$4:$B$32)),10)-3)="Sí"," (solo para Enseñanzas Profesionales)",""),"")</f>
        <v>FAGOT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</row>
    <row r="22" spans="1:12" ht="22" customHeight="1" x14ac:dyDescent="0.3">
      <c r="A22" s="32" cm="1">
        <f t="array" ref="A22">IFERROR(INDEX(Control!$C$4:$C$32,SMALL(IF(Control!$B$4:$B$32="Sí",ROW(Control!$B$4:$B$32)),11)-3)-INDEX(Control!$D$4:$D$32,SMALL(IF(Control!$B$4:$B$32="Sí",ROW(Control!$B$4:$B$32)),11)-3)+INDEX(Control!$E$4:$E$32,SMALL(IF(Control!$B$4:$B$32="Sí",ROW(Control!$B$4:$B$32)),11)-3)-SUM(INDEX(Control!$F$4:W$32,SMALL(IF(Control!$B$4:$B$32="Sí",ROW(Control!$B$4:$B$32)),11)-3,0)),"")</f>
        <v>0</v>
      </c>
      <c r="B22" s="55" t="str" cm="1">
        <f t="array" ref="B22">IFERROR(INDEX(Control!$A$4:$A$32,SMALL(IF(Control!$B$4:$B$32="Sí",ROW(Control!$B$4:$B$32)),11)-3)&amp;IF(INDEX(Configuración!$C$10:$C$38,SMALL(IF(Control!$B$4:$B$32="Sí",ROW(Control!$B$4:$B$32)),11)-3)="Sí"," (solo para Enseñanzas Profesionales)",""),"")</f>
        <v>FLAUTA</v>
      </c>
      <c r="C22" s="56"/>
      <c r="D22" s="56"/>
      <c r="E22" s="56"/>
      <c r="F22" s="56"/>
      <c r="G22" s="56"/>
      <c r="H22" s="56"/>
      <c r="I22" s="56"/>
      <c r="J22" s="56"/>
      <c r="K22" s="56"/>
      <c r="L22" s="56"/>
    </row>
    <row r="23" spans="1:12" ht="22" customHeight="1" x14ac:dyDescent="0.3">
      <c r="A23" s="33" cm="1">
        <f t="array" ref="A23">IFERROR(INDEX(Control!$C$4:$C$32,SMALL(IF(Control!$B$4:$B$32="Sí",ROW(Control!$B$4:$B$32)),12)-3)-INDEX(Control!$D$4:$D$32,SMALL(IF(Control!$B$4:$B$32="Sí",ROW(Control!$B$4:$B$32)),12)-3)+INDEX(Control!$E$4:$E$32,SMALL(IF(Control!$B$4:$B$32="Sí",ROW(Control!$B$4:$B$32)),12)-3)-SUM(INDEX(Control!$F$4:W$32,SMALL(IF(Control!$B$4:$B$32="Sí",ROW(Control!$B$4:$B$32)),12)-3,0)),"")</f>
        <v>0</v>
      </c>
      <c r="B23" s="57" t="str" cm="1">
        <f t="array" ref="B23">IFERROR(INDEX(Control!$A$4:$A$32,SMALL(IF(Control!$B$4:$B$32="Sí",ROW(Control!$B$4:$B$32)),12)-3)&amp;IF(INDEX(Configuración!$C$10:$C$38,SMALL(IF(Control!$B$4:$B$32="Sí",ROW(Control!$B$4:$B$32)),12)-3)="Sí"," (solo para Enseñanzas Profesionales)",""),"")</f>
        <v>FLAUTA DE PICO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</row>
    <row r="24" spans="1:12" ht="22" customHeight="1" x14ac:dyDescent="0.3">
      <c r="A24" s="32" cm="1">
        <f t="array" ref="A24">IFERROR(INDEX(Control!$C$4:$C$32,SMALL(IF(Control!$B$4:$B$32="Sí",ROW(Control!$B$4:$B$32)),13)-3)-INDEX(Control!$D$4:$D$32,SMALL(IF(Control!$B$4:$B$32="Sí",ROW(Control!$B$4:$B$32)),13)-3)+INDEX(Control!$E$4:$E$32,SMALL(IF(Control!$B$4:$B$32="Sí",ROW(Control!$B$4:$B$32)),13)-3)-SUM(INDEX(Control!$F$4:W$32,SMALL(IF(Control!$B$4:$B$32="Sí",ROW(Control!$B$4:$B$32)),13)-3,0)),"")</f>
        <v>0</v>
      </c>
      <c r="B24" s="55" t="str" cm="1">
        <f t="array" ref="B24">IFERROR(INDEX(Control!$A$4:$A$32,SMALL(IF(Control!$B$4:$B$32="Sí",ROW(Control!$B$4:$B$32)),13)-3)&amp;IF(INDEX(Configuración!$C$10:$C$38,SMALL(IF(Control!$B$4:$B$32="Sí",ROW(Control!$B$4:$B$32)),13)-3)="Sí"," (solo para Enseñanzas Profesionales)",""),"")</f>
        <v>GUITARRA</v>
      </c>
      <c r="C24" s="56"/>
      <c r="D24" s="56"/>
      <c r="E24" s="56"/>
      <c r="F24" s="56"/>
      <c r="G24" s="56"/>
      <c r="H24" s="56"/>
      <c r="I24" s="56"/>
      <c r="J24" s="56"/>
      <c r="K24" s="56"/>
      <c r="L24" s="56"/>
    </row>
    <row r="25" spans="1:12" ht="22" customHeight="1" x14ac:dyDescent="0.3">
      <c r="A25" s="33" cm="1">
        <f t="array" ref="A25">IFERROR(INDEX(Control!$C$4:$C$32,SMALL(IF(Control!$B$4:$B$32="Sí",ROW(Control!$B$4:$B$32)),14)-3)-INDEX(Control!$D$4:$D$32,SMALL(IF(Control!$B$4:$B$32="Sí",ROW(Control!$B$4:$B$32)),14)-3)+INDEX(Control!$E$4:$E$32,SMALL(IF(Control!$B$4:$B$32="Sí",ROW(Control!$B$4:$B$32)),14)-3)-SUM(INDEX(Control!$F$4:W$32,SMALL(IF(Control!$B$4:$B$32="Sí",ROW(Control!$B$4:$B$32)),14)-3,0)),"")</f>
        <v>0</v>
      </c>
      <c r="B25" s="57" t="str" cm="1">
        <f t="array" ref="B25">IFERROR(INDEX(Control!$A$4:$A$32,SMALL(IF(Control!$B$4:$B$32="Sí",ROW(Control!$B$4:$B$32)),14)-3)&amp;IF(INDEX(Configuración!$C$10:$C$38,SMALL(IF(Control!$B$4:$B$32="Sí",ROW(Control!$B$4:$B$32)),14)-3)="Sí"," (solo para Enseñanzas Profesionales)",""),"")</f>
        <v>GUITARRA ELÉCTRICA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</row>
    <row r="26" spans="1:12" ht="22" customHeight="1" x14ac:dyDescent="0.3">
      <c r="A26" s="32" cm="1">
        <f t="array" ref="A26">IFERROR(INDEX(Control!$C$4:$C$32,SMALL(IF(Control!$B$4:$B$32="Sí",ROW(Control!$B$4:$B$32)),15)-3)-INDEX(Control!$D$4:$D$32,SMALL(IF(Control!$B$4:$B$32="Sí",ROW(Control!$B$4:$B$32)),15)-3)+INDEX(Control!$E$4:$E$32,SMALL(IF(Control!$B$4:$B$32="Sí",ROW(Control!$B$4:$B$32)),15)-3)-SUM(INDEX(Control!$F$4:W$32,SMALL(IF(Control!$B$4:$B$32="Sí",ROW(Control!$B$4:$B$32)),15)-3,0)),"")</f>
        <v>0</v>
      </c>
      <c r="B26" s="55" t="str" cm="1">
        <f t="array" ref="B26">IFERROR(INDEX(Control!$A$4:$A$32,SMALL(IF(Control!$B$4:$B$32="Sí",ROW(Control!$B$4:$B$32)),15)-3)&amp;IF(INDEX(Configuración!$C$10:$C$38,SMALL(IF(Control!$B$4:$B$32="Sí",ROW(Control!$B$4:$B$32)),15)-3)="Sí"," (solo para Enseñanzas Profesionales)",""),"")</f>
        <v>INSTRUMENTOS DE CUERDA PULSADA DEL RENACIMIENTO Y BARROCO</v>
      </c>
      <c r="C26" s="56"/>
      <c r="D26" s="56"/>
      <c r="E26" s="56"/>
      <c r="F26" s="56"/>
      <c r="G26" s="56"/>
      <c r="H26" s="56"/>
      <c r="I26" s="56"/>
      <c r="J26" s="56"/>
      <c r="K26" s="56"/>
      <c r="L26" s="56"/>
    </row>
    <row r="27" spans="1:12" ht="22" customHeight="1" x14ac:dyDescent="0.3">
      <c r="A27" s="33" cm="1">
        <f t="array" ref="A27">IFERROR(INDEX(Control!$C$4:$C$32,SMALL(IF(Control!$B$4:$B$32="Sí",ROW(Control!$B$4:$B$32)),16)-3)-INDEX(Control!$D$4:$D$32,SMALL(IF(Control!$B$4:$B$32="Sí",ROW(Control!$B$4:$B$32)),16)-3)+INDEX(Control!$E$4:$E$32,SMALL(IF(Control!$B$4:$B$32="Sí",ROW(Control!$B$4:$B$32)),16)-3)-SUM(INDEX(Control!$F$4:W$32,SMALL(IF(Control!$B$4:$B$32="Sí",ROW(Control!$B$4:$B$32)),16)-3,0)),"")</f>
        <v>0</v>
      </c>
      <c r="B27" s="57" t="str" cm="1">
        <f t="array" ref="B27">IFERROR(INDEX(Control!$A$4:$A$32,SMALL(IF(Control!$B$4:$B$32="Sí",ROW(Control!$B$4:$B$32)),16)-3)&amp;IF(INDEX(Configuración!$C$10:$C$38,SMALL(IF(Control!$B$4:$B$32="Sí",ROW(Control!$B$4:$B$32)),16)-3)="Sí"," (solo para Enseñanzas Profesionales)",""),"")</f>
        <v>INSTRUMENTOS DE PLECTRO</v>
      </c>
      <c r="C27" s="58"/>
      <c r="D27" s="58"/>
      <c r="E27" s="58"/>
      <c r="F27" s="58"/>
      <c r="G27" s="58"/>
      <c r="H27" s="58"/>
      <c r="I27" s="58"/>
      <c r="J27" s="58"/>
      <c r="K27" s="58"/>
      <c r="L27" s="58"/>
    </row>
    <row r="28" spans="1:12" ht="22" customHeight="1" x14ac:dyDescent="0.3">
      <c r="A28" s="32" cm="1">
        <f t="array" ref="A28">IFERROR(INDEX(Control!$C$4:$C$32,SMALL(IF(Control!$B$4:$B$32="Sí",ROW(Control!$B$4:$B$32)),17)-3)-INDEX(Control!$D$4:$D$32,SMALL(IF(Control!$B$4:$B$32="Sí",ROW(Control!$B$4:$B$32)),17)-3)+INDEX(Control!$E$4:$E$32,SMALL(IF(Control!$B$4:$B$32="Sí",ROW(Control!$B$4:$B$32)),17)-3)-SUM(INDEX(Control!$F$4:W$32,SMALL(IF(Control!$B$4:$B$32="Sí",ROW(Control!$B$4:$B$32)),17)-3,0)),"")</f>
        <v>0</v>
      </c>
      <c r="B28" s="55" t="str" cm="1">
        <f t="array" ref="B28">IFERROR(INDEX(Control!$A$4:$A$32,SMALL(IF(Control!$B$4:$B$32="Sí",ROW(Control!$B$4:$B$32)),17)-3)&amp;IF(INDEX(Configuración!$C$10:$C$38,SMALL(IF(Control!$B$4:$B$32="Sí",ROW(Control!$B$4:$B$32)),17)-3)="Sí"," (solo para Enseñanzas Profesionales)",""),"")</f>
        <v>OBOE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</row>
    <row r="29" spans="1:12" ht="22" customHeight="1" x14ac:dyDescent="0.3">
      <c r="A29" s="33" cm="1">
        <f t="array" ref="A29">IFERROR(INDEX(Control!$C$4:$C$32,SMALL(IF(Control!$B$4:$B$32="Sí",ROW(Control!$B$4:$B$32)),18)-3)-INDEX(Control!$D$4:$D$32,SMALL(IF(Control!$B$4:$B$32="Sí",ROW(Control!$B$4:$B$32)),18)-3)+INDEX(Control!$E$4:$E$32,SMALL(IF(Control!$B$4:$B$32="Sí",ROW(Control!$B$4:$B$32)),18)-3)-SUM(INDEX(Control!$F$4:W$32,SMALL(IF(Control!$B$4:$B$32="Sí",ROW(Control!$B$4:$B$32)),18)-3,0)),"")</f>
        <v>0</v>
      </c>
      <c r="B29" s="57" t="str" cm="1">
        <f t="array" ref="B29">IFERROR(INDEX(Control!$A$4:$A$32,SMALL(IF(Control!$B$4:$B$32="Sí",ROW(Control!$B$4:$B$32)),18)-3)&amp;IF(INDEX(Configuración!$C$10:$C$38,SMALL(IF(Control!$B$4:$B$32="Sí",ROW(Control!$B$4:$B$32)),18)-3)="Sí"," (solo para Enseñanzas Profesionales)",""),"")</f>
        <v>ÓRGANO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</row>
    <row r="30" spans="1:12" ht="22" customHeight="1" x14ac:dyDescent="0.3">
      <c r="A30" s="32" cm="1">
        <f t="array" ref="A30">IFERROR(INDEX(Control!$C$4:$C$32,SMALL(IF(Control!$B$4:$B$32="Sí",ROW(Control!$B$4:$B$32)),19)-3)-INDEX(Control!$D$4:$D$32,SMALL(IF(Control!$B$4:$B$32="Sí",ROW(Control!$B$4:$B$32)),19)-3)+INDEX(Control!$E$4:$E$32,SMALL(IF(Control!$B$4:$B$32="Sí",ROW(Control!$B$4:$B$32)),19)-3)-SUM(INDEX(Control!$F$4:W$32,SMALL(IF(Control!$B$4:$B$32="Sí",ROW(Control!$B$4:$B$32)),19)-3,0)),"")</f>
        <v>0</v>
      </c>
      <c r="B30" s="55" t="str" cm="1">
        <f t="array" ref="B30">IFERROR(INDEX(Control!$A$4:$A$32,SMALL(IF(Control!$B$4:$B$32="Sí",ROW(Control!$B$4:$B$32)),19)-3)&amp;IF(INDEX(Configuración!$C$10:$C$38,SMALL(IF(Control!$B$4:$B$32="Sí",ROW(Control!$B$4:$B$32)),19)-3)="Sí"," (solo para Enseñanzas Profesionales)",""),"")</f>
        <v>PERCUSIÓN</v>
      </c>
      <c r="C30" s="56"/>
      <c r="D30" s="56"/>
      <c r="E30" s="56"/>
      <c r="F30" s="56"/>
      <c r="G30" s="56"/>
      <c r="H30" s="56"/>
      <c r="I30" s="56"/>
      <c r="J30" s="56"/>
      <c r="K30" s="56"/>
      <c r="L30" s="56"/>
    </row>
    <row r="31" spans="1:12" ht="22" customHeight="1" x14ac:dyDescent="0.3">
      <c r="A31" s="33" cm="1">
        <f t="array" ref="A31">IFERROR(INDEX(Control!$C$4:$C$32,SMALL(IF(Control!$B$4:$B$32="Sí",ROW(Control!$B$4:$B$32)),20)-3)-INDEX(Control!$D$4:$D$32,SMALL(IF(Control!$B$4:$B$32="Sí",ROW(Control!$B$4:$B$32)),20)-3)+INDEX(Control!$E$4:$E$32,SMALL(IF(Control!$B$4:$B$32="Sí",ROW(Control!$B$4:$B$32)),20)-3)-SUM(INDEX(Control!$F$4:W$32,SMALL(IF(Control!$B$4:$B$32="Sí",ROW(Control!$B$4:$B$32)),20)-3,0)),"")</f>
        <v>0</v>
      </c>
      <c r="B31" s="57" t="str" cm="1">
        <f t="array" ref="B31">IFERROR(INDEX(Control!$A$4:$A$32,SMALL(IF(Control!$B$4:$B$32="Sí",ROW(Control!$B$4:$B$32)),20)-3)&amp;IF(INDEX(Configuración!$C$10:$C$38,SMALL(IF(Control!$B$4:$B$32="Sí",ROW(Control!$B$4:$B$32)),20)-3)="Sí"," (solo para Enseñanzas Profesionales)",""),"")</f>
        <v>PIANO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</row>
    <row r="32" spans="1:12" ht="22" customHeight="1" x14ac:dyDescent="0.3">
      <c r="A32" s="32" cm="1">
        <f t="array" ref="A32">IFERROR(INDEX(Control!$C$4:$C$32,SMALL(IF(Control!$B$4:$B$32="Sí",ROW(Control!$B$4:$B$32)),21)-3)-INDEX(Control!$D$4:$D$32,SMALL(IF(Control!$B$4:$B$32="Sí",ROW(Control!$B$4:$B$32)),21)-3)+INDEX(Control!$E$4:$E$32,SMALL(IF(Control!$B$4:$B$32="Sí",ROW(Control!$B$4:$B$32)),21)-3)-SUM(INDEX(Control!$F$4:W$32,SMALL(IF(Control!$B$4:$B$32="Sí",ROW(Control!$B$4:$B$32)),21)-3,0)),"")</f>
        <v>0</v>
      </c>
      <c r="B32" s="55" t="str" cm="1">
        <f t="array" ref="B32">IFERROR(INDEX(Control!$A$4:$A$32,SMALL(IF(Control!$B$4:$B$32="Sí",ROW(Control!$B$4:$B$32)),21)-3)&amp;IF(INDEX(Configuración!$C$10:$C$38,SMALL(IF(Control!$B$4:$B$32="Sí",ROW(Control!$B$4:$B$32)),21)-3)="Sí"," (solo para Enseñanzas Profesionales)",""),"")</f>
        <v>SAXOFÓN</v>
      </c>
      <c r="C32" s="56"/>
      <c r="D32" s="56"/>
      <c r="E32" s="56"/>
      <c r="F32" s="56"/>
      <c r="G32" s="56"/>
      <c r="H32" s="56"/>
      <c r="I32" s="56"/>
      <c r="J32" s="56"/>
      <c r="K32" s="56"/>
      <c r="L32" s="56"/>
    </row>
    <row r="33" spans="1:12" ht="22" customHeight="1" x14ac:dyDescent="0.3">
      <c r="A33" s="33" cm="1">
        <f t="array" ref="A33">IFERROR(INDEX(Control!$C$4:$C$32,SMALL(IF(Control!$B$4:$B$32="Sí",ROW(Control!$B$4:$B$32)),22)-3)-INDEX(Control!$D$4:$D$32,SMALL(IF(Control!$B$4:$B$32="Sí",ROW(Control!$B$4:$B$32)),22)-3)+INDEX(Control!$E$4:$E$32,SMALL(IF(Control!$B$4:$B$32="Sí",ROW(Control!$B$4:$B$32)),22)-3)-SUM(INDEX(Control!$F$4:W$32,SMALL(IF(Control!$B$4:$B$32="Sí",ROW(Control!$B$4:$B$32)),22)-3,0)),"")</f>
        <v>0</v>
      </c>
      <c r="B33" s="57" t="str" cm="1">
        <f t="array" ref="B33">IFERROR(INDEX(Control!$A$4:$A$32,SMALL(IF(Control!$B$4:$B$32="Sí",ROW(Control!$B$4:$B$32)),22)-3)&amp;IF(INDEX(Configuración!$C$10:$C$38,SMALL(IF(Control!$B$4:$B$32="Sí",ROW(Control!$B$4:$B$32)),22)-3)="Sí"," (solo para Enseñanzas Profesionales)",""),"")</f>
        <v>TROMBÓN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</row>
    <row r="34" spans="1:12" ht="22" customHeight="1" x14ac:dyDescent="0.3">
      <c r="A34" s="32" cm="1">
        <f t="array" ref="A34">IFERROR(INDEX(Control!$C$4:$C$32,SMALL(IF(Control!$B$4:$B$32="Sí",ROW(Control!$B$4:$B$32)),23)-3)-INDEX(Control!$D$4:$D$32,SMALL(IF(Control!$B$4:$B$32="Sí",ROW(Control!$B$4:$B$32)),23)-3)+INDEX(Control!$E$4:$E$32,SMALL(IF(Control!$B$4:$B$32="Sí",ROW(Control!$B$4:$B$32)),23)-3)-SUM(INDEX(Control!$F$4:W$32,SMALL(IF(Control!$B$4:$B$32="Sí",ROW(Control!$B$4:$B$32)),23)-3,0)),"")</f>
        <v>0</v>
      </c>
      <c r="B34" s="55" t="str" cm="1">
        <f t="array" ref="B34">IFERROR(INDEX(Control!$A$4:$A$32,SMALL(IF(Control!$B$4:$B$32="Sí",ROW(Control!$B$4:$B$32)),23)-3)&amp;IF(INDEX(Configuración!$C$10:$C$38,SMALL(IF(Control!$B$4:$B$32="Sí",ROW(Control!$B$4:$B$32)),23)-3)="Sí"," (solo para Enseñanzas Profesionales)",""),"")</f>
        <v>TROMPA</v>
      </c>
      <c r="C34" s="56"/>
      <c r="D34" s="56"/>
      <c r="E34" s="56"/>
      <c r="F34" s="56"/>
      <c r="G34" s="56"/>
      <c r="H34" s="56"/>
      <c r="I34" s="56"/>
      <c r="J34" s="56"/>
      <c r="K34" s="56"/>
      <c r="L34" s="56"/>
    </row>
    <row r="35" spans="1:12" ht="22" customHeight="1" x14ac:dyDescent="0.3">
      <c r="A35" s="33" cm="1">
        <f t="array" ref="A35">IFERROR(INDEX(Control!$C$4:$C$32,SMALL(IF(Control!$B$4:$B$32="Sí",ROW(Control!$B$4:$B$32)),24)-3)-INDEX(Control!$D$4:$D$32,SMALL(IF(Control!$B$4:$B$32="Sí",ROW(Control!$B$4:$B$32)),24)-3)+INDEX(Control!$E$4:$E$32,SMALL(IF(Control!$B$4:$B$32="Sí",ROW(Control!$B$4:$B$32)),24)-3)-SUM(INDEX(Control!$F$4:W$32,SMALL(IF(Control!$B$4:$B$32="Sí",ROW(Control!$B$4:$B$32)),24)-3,0)),"")</f>
        <v>0</v>
      </c>
      <c r="B35" s="57" t="str" cm="1">
        <f t="array" ref="B35">IFERROR(INDEX(Control!$A$4:$A$32,SMALL(IF(Control!$B$4:$B$32="Sí",ROW(Control!$B$4:$B$32)),24)-3)&amp;IF(INDEX(Configuración!$C$10:$C$38,SMALL(IF(Control!$B$4:$B$32="Sí",ROW(Control!$B$4:$B$32)),24)-3)="Sí"," (solo para Enseñanzas Profesionales)",""),"")</f>
        <v>TROMPETA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</row>
    <row r="36" spans="1:12" ht="22" customHeight="1" x14ac:dyDescent="0.3">
      <c r="A36" s="32" cm="1">
        <f t="array" ref="A36">IFERROR(INDEX(Control!$C$4:$C$32,SMALL(IF(Control!$B$4:$B$32="Sí",ROW(Control!$B$4:$B$32)),25)-3)-INDEX(Control!$D$4:$D$32,SMALL(IF(Control!$B$4:$B$32="Sí",ROW(Control!$B$4:$B$32)),25)-3)+INDEX(Control!$E$4:$E$32,SMALL(IF(Control!$B$4:$B$32="Sí",ROW(Control!$B$4:$B$32)),25)-3)-SUM(INDEX(Control!$F$4:W$32,SMALL(IF(Control!$B$4:$B$32="Sí",ROW(Control!$B$4:$B$32)),25)-3,0)),"")</f>
        <v>0</v>
      </c>
      <c r="B36" s="55" t="str" cm="1">
        <f t="array" ref="B36">IFERROR(INDEX(Control!$A$4:$A$32,SMALL(IF(Control!$B$4:$B$32="Sí",ROW(Control!$B$4:$B$32)),25)-3)&amp;IF(INDEX(Configuración!$C$10:$C$38,SMALL(IF(Control!$B$4:$B$32="Sí",ROW(Control!$B$4:$B$32)),25)-3)="Sí"," (solo para Enseñanzas Profesionales)",""),"")</f>
        <v>TUBA</v>
      </c>
      <c r="C36" s="56"/>
      <c r="D36" s="56"/>
      <c r="E36" s="56"/>
      <c r="F36" s="56"/>
      <c r="G36" s="56"/>
      <c r="H36" s="56"/>
      <c r="I36" s="56"/>
      <c r="J36" s="56"/>
      <c r="K36" s="56"/>
      <c r="L36" s="56"/>
    </row>
    <row r="37" spans="1:12" ht="22" customHeight="1" x14ac:dyDescent="0.3">
      <c r="A37" s="33" cm="1">
        <f t="array" ref="A37">IFERROR(INDEX(Control!$C$4:$C$32,SMALL(IF(Control!$B$4:$B$32="Sí",ROW(Control!$B$4:$B$32)),26)-3)-INDEX(Control!$D$4:$D$32,SMALL(IF(Control!$B$4:$B$32="Sí",ROW(Control!$B$4:$B$32)),26)-3)+INDEX(Control!$E$4:$E$32,SMALL(IF(Control!$B$4:$B$32="Sí",ROW(Control!$B$4:$B$32)),26)-3)-SUM(INDEX(Control!$F$4:W$32,SMALL(IF(Control!$B$4:$B$32="Sí",ROW(Control!$B$4:$B$32)),26)-3,0)),"")</f>
        <v>0</v>
      </c>
      <c r="B37" s="57" t="str" cm="1">
        <f t="array" ref="B37">IFERROR(INDEX(Control!$A$4:$A$32,SMALL(IF(Control!$B$4:$B$32="Sí",ROW(Control!$B$4:$B$32)),26)-3)&amp;IF(INDEX(Configuración!$C$10:$C$38,SMALL(IF(Control!$B$4:$B$32="Sí",ROW(Control!$B$4:$B$32)),26)-3)="Sí"," (solo para Enseñanzas Profesionales)",""),"")</f>
        <v>VIOLA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</row>
    <row r="38" spans="1:12" ht="22" customHeight="1" x14ac:dyDescent="0.3">
      <c r="A38" s="32" cm="1">
        <f t="array" ref="A38">IFERROR(INDEX(Control!$C$4:$C$32,SMALL(IF(Control!$B$4:$B$32="Sí",ROW(Control!$B$4:$B$32)),27)-3)-INDEX(Control!$D$4:$D$32,SMALL(IF(Control!$B$4:$B$32="Sí",ROW(Control!$B$4:$B$32)),27)-3)+INDEX(Control!$E$4:$E$32,SMALL(IF(Control!$B$4:$B$32="Sí",ROW(Control!$B$4:$B$32)),27)-3)-SUM(INDEX(Control!$F$4:W$32,SMALL(IF(Control!$B$4:$B$32="Sí",ROW(Control!$B$4:$B$32)),27)-3,0)),"")</f>
        <v>0</v>
      </c>
      <c r="B38" s="55" t="str" cm="1">
        <f t="array" ref="B38">IFERROR(INDEX(Control!$A$4:$A$32,SMALL(IF(Control!$B$4:$B$32="Sí",ROW(Control!$B$4:$B$32)),27)-3)&amp;IF(INDEX(Configuración!$C$10:$C$38,SMALL(IF(Control!$B$4:$B$32="Sí",ROW(Control!$B$4:$B$32)),27)-3)="Sí"," (solo para Enseñanzas Profesionales)",""),"")</f>
        <v>VIOLA DA GAMBA</v>
      </c>
      <c r="C38" s="56"/>
      <c r="D38" s="56"/>
      <c r="E38" s="56"/>
      <c r="F38" s="56"/>
      <c r="G38" s="56"/>
      <c r="H38" s="56"/>
      <c r="I38" s="56"/>
      <c r="J38" s="56"/>
      <c r="K38" s="56"/>
      <c r="L38" s="56"/>
    </row>
    <row r="39" spans="1:12" ht="22" customHeight="1" x14ac:dyDescent="0.3">
      <c r="A39" s="33" cm="1">
        <f t="array" ref="A39">IFERROR(INDEX(Control!$C$4:$C$32,SMALL(IF(Control!$B$4:$B$32="Sí",ROW(Control!$B$4:$B$32)),28)-3)-INDEX(Control!$D$4:$D$32,SMALL(IF(Control!$B$4:$B$32="Sí",ROW(Control!$B$4:$B$32)),28)-3)+INDEX(Control!$E$4:$E$32,SMALL(IF(Control!$B$4:$B$32="Sí",ROW(Control!$B$4:$B$32)),28)-3)-SUM(INDEX(Control!$F$4:W$32,SMALL(IF(Control!$B$4:$B$32="Sí",ROW(Control!$B$4:$B$32)),28)-3,0)),"")</f>
        <v>0</v>
      </c>
      <c r="B39" s="57" t="str" cm="1">
        <f t="array" ref="B39">IFERROR(INDEX(Control!$A$4:$A$32,SMALL(IF(Control!$B$4:$B$32="Sí",ROW(Control!$B$4:$B$32)),28)-3)&amp;IF(INDEX(Configuración!$C$10:$C$38,SMALL(IF(Control!$B$4:$B$32="Sí",ROW(Control!$B$4:$B$32)),28)-3)="Sí"," (solo para Enseñanzas Profesionales)",""),"")</f>
        <v>VIOLÍN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</row>
    <row r="40" spans="1:12" ht="22" customHeight="1" x14ac:dyDescent="0.3">
      <c r="A40" s="32" cm="1">
        <f t="array" ref="A40">IFERROR(INDEX(Control!$C$4:$C$32,SMALL(IF(Control!$B$4:$B$32="Sí",ROW(Control!$B$4:$B$32)),29)-3)-INDEX(Control!$D$4:$D$32,SMALL(IF(Control!$B$4:$B$32="Sí",ROW(Control!$B$4:$B$32)),29)-3)+INDEX(Control!$E$4:$E$32,SMALL(IF(Control!$B$4:$B$32="Sí",ROW(Control!$B$4:$B$32)),29)-3)-SUM(INDEX(Control!$F$4:W$32,SMALL(IF(Control!$B$4:$B$32="Sí",ROW(Control!$B$4:$B$32)),29)-3,0)),"")</f>
        <v>0</v>
      </c>
      <c r="B40" s="55" t="str" cm="1">
        <f t="array" ref="B40">IFERROR(INDEX(Control!$A$4:$A$32,SMALL(IF(Control!$B$4:$B$32="Sí",ROW(Control!$B$4:$B$32)),29)-3)&amp;IF(INDEX(Configuración!$C$10:$C$38,SMALL(IF(Control!$B$4:$B$32="Sí",ROW(Control!$B$4:$B$32)),29)-3)="Sí"," (solo para Enseñanzas Profesionales)",""),"")</f>
        <v>VIOLONCHELO</v>
      </c>
      <c r="C40" s="56"/>
      <c r="D40" s="56"/>
      <c r="E40" s="56"/>
      <c r="F40" s="56"/>
      <c r="G40" s="56"/>
      <c r="H40" s="56"/>
      <c r="I40" s="56"/>
      <c r="J40" s="56"/>
      <c r="K40" s="56"/>
      <c r="L40" s="56"/>
    </row>
    <row r="41" spans="1:12" ht="22" customHeight="1" thickBot="1" x14ac:dyDescent="0.35">
      <c r="A41" s="43" t="str" cm="1">
        <f t="array" ref="A41">IFERROR(INDEX(Control!$C$4:$C$32,SMALL(IF(Control!$B$4:$B$32="Sí",ROW(Control!$B$4:$B$32)),30)-3)-INDEX(Control!$D$4:$D$32,SMALL(IF(Control!$B$4:$B$32="Sí",ROW(Control!$B$4:$B$32)),30)-3)+INDEX(Control!$E$4:$E$32,SMALL(IF(Control!$B$4:$B$32="Sí",ROW(Control!$B$4:$B$32)),30)-3)-SUM(INDEX(Control!$F$4:W$32,SMALL(IF(Control!$B$4:$B$32="Sí",ROW(Control!$B$4:$B$32)),30)-3,0)),"")</f>
        <v/>
      </c>
      <c r="B41" s="70" t="str" cm="1">
        <f t="array" ref="B41">IFERROR(INDEX(Control!$A$4:$A$32,SMALL(IF(Control!$B$4:$B$32="Sí",ROW(Control!$B$4:$B$32)),30)-3)&amp;IF(INDEX(Configuración!$C$10:$C$38,SMALL(IF(Control!$B$4:$B$32="Sí",ROW(Control!$B$4:$B$32)),30)-3)="Sí"," (solo para Enseñanzas Profesionales)",""),"")</f>
        <v/>
      </c>
      <c r="C41" s="71"/>
      <c r="D41" s="71"/>
      <c r="E41" s="71"/>
      <c r="F41" s="71"/>
      <c r="G41" s="71"/>
      <c r="H41" s="71"/>
      <c r="I41" s="71"/>
      <c r="J41" s="71"/>
      <c r="K41" s="71"/>
      <c r="L41" s="71"/>
    </row>
    <row r="42" spans="1:12" ht="30" customHeight="1" thickTop="1" x14ac:dyDescent="0.3">
      <c r="A42" s="44">
        <f>SUM(A12:A41)</f>
        <v>0</v>
      </c>
      <c r="B42" s="54" t="s">
        <v>188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</row>
    <row r="43" spans="1:12" ht="20" customHeight="1" x14ac:dyDescent="0.2">
      <c r="A43" s="68" t="s">
        <v>113</v>
      </c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</row>
    <row r="44" spans="1:12" ht="14" customHeight="1" x14ac:dyDescent="0.2">
      <c r="A44" s="29" t="s">
        <v>67</v>
      </c>
      <c r="B44" s="65" t="s">
        <v>41</v>
      </c>
      <c r="C44" s="65"/>
      <c r="D44" s="65"/>
      <c r="E44" s="65"/>
      <c r="F44" s="65"/>
      <c r="G44" s="29" t="s">
        <v>79</v>
      </c>
      <c r="H44" s="65" t="s">
        <v>52</v>
      </c>
      <c r="I44" s="65"/>
      <c r="J44" s="65"/>
      <c r="K44" s="65"/>
      <c r="L44" s="65"/>
    </row>
    <row r="45" spans="1:12" ht="14" customHeight="1" x14ac:dyDescent="0.2">
      <c r="A45" s="29" t="s">
        <v>68</v>
      </c>
      <c r="B45" s="65" t="s">
        <v>42</v>
      </c>
      <c r="C45" s="65"/>
      <c r="D45" s="65"/>
      <c r="E45" s="65"/>
      <c r="F45" s="65"/>
      <c r="G45" s="29" t="s">
        <v>80</v>
      </c>
      <c r="H45" s="65" t="s">
        <v>53</v>
      </c>
      <c r="I45" s="65"/>
      <c r="J45" s="65"/>
      <c r="K45" s="65"/>
      <c r="L45" s="65"/>
    </row>
    <row r="46" spans="1:12" ht="14" customHeight="1" x14ac:dyDescent="0.2">
      <c r="A46" s="29" t="s">
        <v>69</v>
      </c>
      <c r="B46" s="65" t="s">
        <v>43</v>
      </c>
      <c r="C46" s="65"/>
      <c r="D46" s="65"/>
      <c r="E46" s="65"/>
      <c r="F46" s="65"/>
      <c r="G46" s="29" t="s">
        <v>81</v>
      </c>
      <c r="H46" s="65" t="s">
        <v>54</v>
      </c>
      <c r="I46" s="65"/>
      <c r="J46" s="65"/>
      <c r="K46" s="65"/>
      <c r="L46" s="65"/>
    </row>
    <row r="47" spans="1:12" ht="14" customHeight="1" x14ac:dyDescent="0.2">
      <c r="A47" s="29" t="s">
        <v>70</v>
      </c>
      <c r="B47" s="65" t="s">
        <v>44</v>
      </c>
      <c r="C47" s="65"/>
      <c r="D47" s="65"/>
      <c r="E47" s="65"/>
      <c r="F47" s="65"/>
      <c r="G47" s="29" t="s">
        <v>82</v>
      </c>
      <c r="H47" s="65" t="s">
        <v>55</v>
      </c>
      <c r="I47" s="65"/>
      <c r="J47" s="65"/>
      <c r="K47" s="65"/>
      <c r="L47" s="65"/>
    </row>
    <row r="48" spans="1:12" ht="14" customHeight="1" x14ac:dyDescent="0.2">
      <c r="A48" s="29" t="s">
        <v>71</v>
      </c>
      <c r="B48" s="65" t="s">
        <v>45</v>
      </c>
      <c r="C48" s="65"/>
      <c r="D48" s="65"/>
      <c r="E48" s="65"/>
      <c r="F48" s="65"/>
      <c r="G48" s="29" t="s">
        <v>83</v>
      </c>
      <c r="H48" s="65" t="s">
        <v>56</v>
      </c>
      <c r="I48" s="65"/>
      <c r="J48" s="65"/>
      <c r="K48" s="65"/>
      <c r="L48" s="65"/>
    </row>
    <row r="49" spans="1:12" ht="14" customHeight="1" x14ac:dyDescent="0.2">
      <c r="A49" s="29" t="s">
        <v>72</v>
      </c>
      <c r="B49" s="65" t="s">
        <v>195</v>
      </c>
      <c r="C49" s="65"/>
      <c r="D49" s="65"/>
      <c r="E49" s="65"/>
      <c r="F49" s="65"/>
      <c r="G49" s="29" t="s">
        <v>84</v>
      </c>
      <c r="H49" s="65" t="s">
        <v>57</v>
      </c>
      <c r="I49" s="65"/>
      <c r="J49" s="65"/>
      <c r="K49" s="65"/>
      <c r="L49" s="65"/>
    </row>
    <row r="50" spans="1:12" ht="14" customHeight="1" x14ac:dyDescent="0.2">
      <c r="A50" s="29" t="s">
        <v>73</v>
      </c>
      <c r="B50" s="65" t="s">
        <v>46</v>
      </c>
      <c r="C50" s="65"/>
      <c r="D50" s="65"/>
      <c r="E50" s="65"/>
      <c r="F50" s="65"/>
      <c r="G50" s="28" t="s">
        <v>85</v>
      </c>
      <c r="H50" s="66" t="s">
        <v>58</v>
      </c>
      <c r="I50" s="65"/>
      <c r="J50" s="65"/>
      <c r="K50" s="65"/>
      <c r="L50" s="65"/>
    </row>
    <row r="51" spans="1:12" ht="14" customHeight="1" x14ac:dyDescent="0.2">
      <c r="A51" s="29" t="s">
        <v>74</v>
      </c>
      <c r="B51" s="65" t="s">
        <v>47</v>
      </c>
      <c r="C51" s="65"/>
      <c r="D51" s="65"/>
      <c r="E51" s="65"/>
      <c r="F51" s="65"/>
      <c r="G51" s="29" t="s">
        <v>86</v>
      </c>
      <c r="H51" s="65" t="s">
        <v>59</v>
      </c>
      <c r="I51" s="65"/>
      <c r="J51" s="65"/>
      <c r="K51" s="65"/>
      <c r="L51" s="65"/>
    </row>
    <row r="52" spans="1:12" ht="14" customHeight="1" x14ac:dyDescent="0.2">
      <c r="A52" s="29" t="s">
        <v>75</v>
      </c>
      <c r="B52" s="65" t="s">
        <v>48</v>
      </c>
      <c r="C52" s="65"/>
      <c r="D52" s="65"/>
      <c r="E52" s="65"/>
      <c r="F52" s="65"/>
      <c r="G52" s="29" t="s">
        <v>87</v>
      </c>
      <c r="H52" s="65" t="s">
        <v>60</v>
      </c>
      <c r="I52" s="65"/>
      <c r="J52" s="65"/>
      <c r="K52" s="65"/>
      <c r="L52" s="65"/>
    </row>
    <row r="53" spans="1:12" ht="14" customHeight="1" x14ac:dyDescent="0.2">
      <c r="A53" s="29" t="s">
        <v>76</v>
      </c>
      <c r="B53" s="65" t="s">
        <v>49</v>
      </c>
      <c r="C53" s="65"/>
      <c r="D53" s="65"/>
      <c r="E53" s="65"/>
      <c r="F53" s="65"/>
      <c r="G53" s="29" t="s">
        <v>88</v>
      </c>
      <c r="H53" s="65" t="s">
        <v>61</v>
      </c>
      <c r="I53" s="65"/>
      <c r="J53" s="65"/>
      <c r="K53" s="65"/>
      <c r="L53" s="65"/>
    </row>
    <row r="54" spans="1:12" ht="14" customHeight="1" x14ac:dyDescent="0.2">
      <c r="A54" s="29" t="s">
        <v>77</v>
      </c>
      <c r="B54" s="65" t="s">
        <v>50</v>
      </c>
      <c r="C54" s="65"/>
      <c r="D54" s="65"/>
      <c r="E54" s="65"/>
      <c r="F54" s="65"/>
      <c r="G54" s="29" t="s">
        <v>89</v>
      </c>
      <c r="H54" s="65" t="s">
        <v>62</v>
      </c>
      <c r="I54" s="65"/>
      <c r="J54" s="65"/>
      <c r="K54" s="65"/>
      <c r="L54" s="65"/>
    </row>
    <row r="55" spans="1:12" ht="14" customHeight="1" x14ac:dyDescent="0.2">
      <c r="A55" s="29" t="s">
        <v>78</v>
      </c>
      <c r="B55" s="65" t="s">
        <v>51</v>
      </c>
      <c r="C55" s="65"/>
      <c r="D55" s="65"/>
      <c r="E55" s="65"/>
      <c r="F55" s="65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4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6B809-1A92-5647-A704-318638B8D2FB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9" t="s">
        <v>65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spans="1:12" ht="42" customHeight="1" x14ac:dyDescent="0.4">
      <c r="A2" s="60">
        <f>Configuración!B3</f>
        <v>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1:12" ht="24" customHeight="1" x14ac:dyDescent="0.25">
      <c r="A3" s="61" t="str">
        <f>"Curso académico: "&amp;Configuración!B4</f>
        <v xml:space="preserve">Curso académico: 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34" customHeight="1" x14ac:dyDescent="0.3">
      <c r="A4" s="62" t="s">
        <v>134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ht="6" customHeight="1" x14ac:dyDescent="0.2"/>
    <row r="6" spans="1:12" ht="22" customHeight="1" thickBot="1" x14ac:dyDescent="0.25">
      <c r="A6" s="63" t="s">
        <v>66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</row>
    <row r="7" spans="1:12" ht="22" customHeight="1" thickBot="1" x14ac:dyDescent="0.25">
      <c r="A7" s="21" t="s">
        <v>67</v>
      </c>
      <c r="B7" s="21" t="s">
        <v>68</v>
      </c>
      <c r="C7" s="21" t="s">
        <v>69</v>
      </c>
      <c r="D7" s="21" t="s">
        <v>70</v>
      </c>
      <c r="E7" s="21" t="s">
        <v>71</v>
      </c>
      <c r="F7" s="21" t="s">
        <v>72</v>
      </c>
      <c r="G7" s="21" t="s">
        <v>73</v>
      </c>
      <c r="H7" s="21" t="s">
        <v>74</v>
      </c>
      <c r="I7" s="21" t="s">
        <v>75</v>
      </c>
      <c r="J7" s="21" t="s">
        <v>76</v>
      </c>
      <c r="K7" s="21" t="s">
        <v>77</v>
      </c>
      <c r="L7" s="24" t="s">
        <v>78</v>
      </c>
    </row>
    <row r="8" spans="1:12" ht="22" customHeight="1" thickBot="1" x14ac:dyDescent="0.25">
      <c r="A8" s="22" t="s">
        <v>79</v>
      </c>
      <c r="B8" s="22" t="s">
        <v>80</v>
      </c>
      <c r="C8" s="22" t="s">
        <v>81</v>
      </c>
      <c r="D8" s="22" t="s">
        <v>82</v>
      </c>
      <c r="E8" s="22" t="s">
        <v>83</v>
      </c>
      <c r="F8" s="22" t="s">
        <v>84</v>
      </c>
      <c r="G8" s="22" t="s">
        <v>85</v>
      </c>
      <c r="H8" s="16" t="s">
        <v>86</v>
      </c>
      <c r="I8" s="17" t="s">
        <v>87</v>
      </c>
      <c r="J8" s="17" t="s">
        <v>88</v>
      </c>
      <c r="K8" s="17" t="s">
        <v>89</v>
      </c>
      <c r="L8" s="20"/>
    </row>
    <row r="9" spans="1:12" ht="20" customHeight="1" x14ac:dyDescent="0.2">
      <c r="A9" s="64" t="s">
        <v>108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</row>
    <row r="10" spans="1:12" ht="6" customHeight="1" x14ac:dyDescent="0.2"/>
    <row r="11" spans="1:12" ht="26" customHeight="1" x14ac:dyDescent="0.25">
      <c r="A11" s="31" t="s">
        <v>91</v>
      </c>
      <c r="B11" s="67" t="s">
        <v>4</v>
      </c>
      <c r="C11" s="67"/>
      <c r="D11" s="67"/>
      <c r="E11" s="67"/>
      <c r="F11" s="67"/>
      <c r="G11" s="67"/>
      <c r="H11" s="67"/>
      <c r="I11" s="67"/>
      <c r="J11" s="67"/>
      <c r="K11" s="67"/>
      <c r="L11" s="67"/>
    </row>
    <row r="12" spans="1:12" ht="22" customHeight="1" x14ac:dyDescent="0.3">
      <c r="A12" s="32" cm="1">
        <f t="array" ref="A12">IFERROR(INDEX(Control!$C$4:$C$32,SMALL(IF(Control!$B$4:$B$32="Sí",ROW(Control!$B$4:$B$32)),1)-3)-INDEX(Control!$D$4:$D$32,SMALL(IF(Control!$B$4:$B$32="Sí",ROW(Control!$B$4:$B$32)),1)-3)+INDEX(Control!$E$4:$E$32,SMALL(IF(Control!$B$4:$B$32="Sí",ROW(Control!$B$4:$B$32)),1)-3)-SUM(INDEX(Control!$F$4:X$32,SMALL(IF(Control!$B$4:$B$32="Sí",ROW(Control!$B$4:$B$32)),1)-3,0)),"")</f>
        <v>0</v>
      </c>
      <c r="B12" s="55" t="str" cm="1">
        <f t="array" ref="B12">IFERROR(INDEX(Control!$A$4:$A$32,SMALL(IF(Control!$B$4:$B$32="Sí",ROW(Control!$B$4:$B$32)),1)-3)&amp;IF(INDEX(Configuración!$C$10:$C$38,SMALL(IF(Control!$B$4:$B$32="Sí",ROW(Control!$B$4:$B$32)),1)-3)="Sí"," (solo para Enseñanzas Profesionales)",""),"")</f>
        <v>ACORDEÓN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</row>
    <row r="13" spans="1:12" ht="22" customHeight="1" x14ac:dyDescent="0.3">
      <c r="A13" s="33" cm="1">
        <f t="array" ref="A13">IFERROR(INDEX(Control!$C$4:$C$32,SMALL(IF(Control!$B$4:$B$32="Sí",ROW(Control!$B$4:$B$32)),2)-3)-INDEX(Control!$D$4:$D$32,SMALL(IF(Control!$B$4:$B$32="Sí",ROW(Control!$B$4:$B$32)),2)-3)+INDEX(Control!$E$4:$E$32,SMALL(IF(Control!$B$4:$B$32="Sí",ROW(Control!$B$4:$B$32)),2)-3)-SUM(INDEX(Control!$F$4:X$32,SMALL(IF(Control!$B$4:$B$32="Sí",ROW(Control!$B$4:$B$32)),2)-3,0)),"")</f>
        <v>0</v>
      </c>
      <c r="B13" s="57" t="str" cm="1">
        <f t="array" ref="B13">IFERROR(INDEX(Control!$A$4:$A$32,SMALL(IF(Control!$B$4:$B$32="Sí",ROW(Control!$B$4:$B$32)),2)-3)&amp;IF(INDEX(Configuración!$C$10:$C$38,SMALL(IF(Control!$B$4:$B$32="Sí",ROW(Control!$B$4:$B$32)),2)-3)="Sí"," (solo para Enseñanzas Profesionales)",""),"")</f>
        <v>ARPA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</row>
    <row r="14" spans="1:12" ht="22" customHeight="1" x14ac:dyDescent="0.3">
      <c r="A14" s="32" cm="1">
        <f t="array" ref="A14">IFERROR(INDEX(Control!$C$4:$C$32,SMALL(IF(Control!$B$4:$B$32="Sí",ROW(Control!$B$4:$B$32)),3)-3)-INDEX(Control!$D$4:$D$32,SMALL(IF(Control!$B$4:$B$32="Sí",ROW(Control!$B$4:$B$32)),3)-3)+INDEX(Control!$E$4:$E$32,SMALL(IF(Control!$B$4:$B$32="Sí",ROW(Control!$B$4:$B$32)),3)-3)-SUM(INDEX(Control!$F$4:X$32,SMALL(IF(Control!$B$4:$B$32="Sí",ROW(Control!$B$4:$B$32)),3)-3,0)),"")</f>
        <v>0</v>
      </c>
      <c r="B14" s="55" t="str" cm="1">
        <f t="array" ref="B14">IFERROR(INDEX(Control!$A$4:$A$32,SMALL(IF(Control!$B$4:$B$32="Sí",ROW(Control!$B$4:$B$32)),3)-3)&amp;IF(INDEX(Configuración!$C$10:$C$38,SMALL(IF(Control!$B$4:$B$32="Sí",ROW(Control!$B$4:$B$32)),3)-3)="Sí"," (solo para Enseñanzas Profesionales)",""),"")</f>
        <v>BAJO ELÉCTRICO</v>
      </c>
      <c r="C14" s="56"/>
      <c r="D14" s="56"/>
      <c r="E14" s="56"/>
      <c r="F14" s="56"/>
      <c r="G14" s="56"/>
      <c r="H14" s="56"/>
      <c r="I14" s="56"/>
      <c r="J14" s="56"/>
      <c r="K14" s="56"/>
      <c r="L14" s="56"/>
    </row>
    <row r="15" spans="1:12" ht="22" customHeight="1" x14ac:dyDescent="0.3">
      <c r="A15" s="33" cm="1">
        <f t="array" ref="A15">IFERROR(INDEX(Control!$C$4:$C$32,SMALL(IF(Control!$B$4:$B$32="Sí",ROW(Control!$B$4:$B$32)),4)-3)-INDEX(Control!$D$4:$D$32,SMALL(IF(Control!$B$4:$B$32="Sí",ROW(Control!$B$4:$B$32)),4)-3)+INDEX(Control!$E$4:$E$32,SMALL(IF(Control!$B$4:$B$32="Sí",ROW(Control!$B$4:$B$32)),4)-3)-SUM(INDEX(Control!$F$4:X$32,SMALL(IF(Control!$B$4:$B$32="Sí",ROW(Control!$B$4:$B$32)),4)-3,0)),"")</f>
        <v>0</v>
      </c>
      <c r="B15" s="57" t="str" cm="1">
        <f t="array" ref="B15">IFERROR(INDEX(Control!$A$4:$A$32,SMALL(IF(Control!$B$4:$B$32="Sí",ROW(Control!$B$4:$B$32)),4)-3)&amp;IF(INDEX(Configuración!$C$10:$C$38,SMALL(IF(Control!$B$4:$B$32="Sí",ROW(Control!$B$4:$B$32)),4)-3)="Sí"," (solo para Enseñanzas Profesionales)",""),"")</f>
        <v>CANTO (solo para Enseñanzas Profesionales)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</row>
    <row r="16" spans="1:12" ht="22" customHeight="1" x14ac:dyDescent="0.3">
      <c r="A16" s="32" cm="1">
        <f t="array" ref="A16">IFERROR(INDEX(Control!$C$4:$C$32,SMALL(IF(Control!$B$4:$B$32="Sí",ROW(Control!$B$4:$B$32)),5)-3)-INDEX(Control!$D$4:$D$32,SMALL(IF(Control!$B$4:$B$32="Sí",ROW(Control!$B$4:$B$32)),5)-3)+INDEX(Control!$E$4:$E$32,SMALL(IF(Control!$B$4:$B$32="Sí",ROW(Control!$B$4:$B$32)),5)-3)-SUM(INDEX(Control!$F$4:X$32,SMALL(IF(Control!$B$4:$B$32="Sí",ROW(Control!$B$4:$B$32)),5)-3,0)),"")</f>
        <v>0</v>
      </c>
      <c r="B16" s="55" t="str" cm="1">
        <f t="array" ref="B16">IFERROR(INDEX(Control!$A$4:$A$32,SMALL(IF(Control!$B$4:$B$32="Sí",ROW(Control!$B$4:$B$32)),5)-3)&amp;IF(INDEX(Configuración!$C$10:$C$38,SMALL(IF(Control!$B$4:$B$32="Sí",ROW(Control!$B$4:$B$32)),5)-3)="Sí"," (solo para Enseñanzas Profesionales)",""),"")</f>
        <v>CANTO VALENCIANO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</row>
    <row r="17" spans="1:12" ht="22" customHeight="1" x14ac:dyDescent="0.3">
      <c r="A17" s="33" cm="1">
        <f t="array" ref="A17">IFERROR(INDEX(Control!$C$4:$C$32,SMALL(IF(Control!$B$4:$B$32="Sí",ROW(Control!$B$4:$B$32)),6)-3)-INDEX(Control!$D$4:$D$32,SMALL(IF(Control!$B$4:$B$32="Sí",ROW(Control!$B$4:$B$32)),6)-3)+INDEX(Control!$E$4:$E$32,SMALL(IF(Control!$B$4:$B$32="Sí",ROW(Control!$B$4:$B$32)),6)-3)-SUM(INDEX(Control!$F$4:X$32,SMALL(IF(Control!$B$4:$B$32="Sí",ROW(Control!$B$4:$B$32)),6)-3,0)),"")</f>
        <v>0</v>
      </c>
      <c r="B17" s="57" t="str" cm="1">
        <f t="array" ref="B17">IFERROR(INDEX(Control!$A$4:$A$32,SMALL(IF(Control!$B$4:$B$32="Sí",ROW(Control!$B$4:$B$32)),6)-3)&amp;IF(INDEX(Configuración!$C$10:$C$38,SMALL(IF(Control!$B$4:$B$32="Sí",ROW(Control!$B$4:$B$32)),6)-3)="Sí"," (solo para Enseñanzas Profesionales)",""),"")</f>
        <v>CLARINETE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</row>
    <row r="18" spans="1:12" ht="22" customHeight="1" x14ac:dyDescent="0.3">
      <c r="A18" s="32" cm="1">
        <f t="array" ref="A18">IFERROR(INDEX(Control!$C$4:$C$32,SMALL(IF(Control!$B$4:$B$32="Sí",ROW(Control!$B$4:$B$32)),7)-3)-INDEX(Control!$D$4:$D$32,SMALL(IF(Control!$B$4:$B$32="Sí",ROW(Control!$B$4:$B$32)),7)-3)+INDEX(Control!$E$4:$E$32,SMALL(IF(Control!$B$4:$B$32="Sí",ROW(Control!$B$4:$B$32)),7)-3)-SUM(INDEX(Control!$F$4:X$32,SMALL(IF(Control!$B$4:$B$32="Sí",ROW(Control!$B$4:$B$32)),7)-3,0)),"")</f>
        <v>0</v>
      </c>
      <c r="B18" s="55" t="str" cm="1">
        <f t="array" ref="B18">IFERROR(INDEX(Control!$A$4:$A$32,SMALL(IF(Control!$B$4:$B$32="Sí",ROW(Control!$B$4:$B$32)),7)-3)&amp;IF(INDEX(Configuración!$C$10:$C$38,SMALL(IF(Control!$B$4:$B$32="Sí",ROW(Control!$B$4:$B$32)),7)-3)="Sí"," (solo para Enseñanzas Profesionales)",""),"")</f>
        <v>CLAVECÍN</v>
      </c>
      <c r="C18" s="56"/>
      <c r="D18" s="56"/>
      <c r="E18" s="56"/>
      <c r="F18" s="56"/>
      <c r="G18" s="56"/>
      <c r="H18" s="56"/>
      <c r="I18" s="56"/>
      <c r="J18" s="56"/>
      <c r="K18" s="56"/>
      <c r="L18" s="56"/>
    </row>
    <row r="19" spans="1:12" ht="22" customHeight="1" x14ac:dyDescent="0.3">
      <c r="A19" s="33" cm="1">
        <f t="array" ref="A19">IFERROR(INDEX(Control!$C$4:$C$32,SMALL(IF(Control!$B$4:$B$32="Sí",ROW(Control!$B$4:$B$32)),8)-3)-INDEX(Control!$D$4:$D$32,SMALL(IF(Control!$B$4:$B$32="Sí",ROW(Control!$B$4:$B$32)),8)-3)+INDEX(Control!$E$4:$E$32,SMALL(IF(Control!$B$4:$B$32="Sí",ROW(Control!$B$4:$B$32)),8)-3)-SUM(INDEX(Control!$F$4:X$32,SMALL(IF(Control!$B$4:$B$32="Sí",ROW(Control!$B$4:$B$32)),8)-3,0)),"")</f>
        <v>0</v>
      </c>
      <c r="B19" s="57" t="str" cm="1">
        <f t="array" ref="B19">IFERROR(INDEX(Control!$A$4:$A$32,SMALL(IF(Control!$B$4:$B$32="Sí",ROW(Control!$B$4:$B$32)),8)-3)&amp;IF(INDEX(Configuración!$C$10:$C$38,SMALL(IF(Control!$B$4:$B$32="Sí",ROW(Control!$B$4:$B$32)),8)-3)="Sí"," (solo para Enseñanzas Profesionales)",""),"")</f>
        <v>CONTRABAJO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</row>
    <row r="20" spans="1:12" ht="22" customHeight="1" x14ac:dyDescent="0.3">
      <c r="A20" s="32" cm="1">
        <f t="array" ref="A20">IFERROR(INDEX(Control!$C$4:$C$32,SMALL(IF(Control!$B$4:$B$32="Sí",ROW(Control!$B$4:$B$32)),9)-3)-INDEX(Control!$D$4:$D$32,SMALL(IF(Control!$B$4:$B$32="Sí",ROW(Control!$B$4:$B$32)),9)-3)+INDEX(Control!$E$4:$E$32,SMALL(IF(Control!$B$4:$B$32="Sí",ROW(Control!$B$4:$B$32)),9)-3)-SUM(INDEX(Control!$F$4:X$32,SMALL(IF(Control!$B$4:$B$32="Sí",ROW(Control!$B$4:$B$32)),9)-3,0)),"")</f>
        <v>0</v>
      </c>
      <c r="B20" s="55" t="str" cm="1">
        <f t="array" ref="B20">IFERROR(INDEX(Control!$A$4:$A$32,SMALL(IF(Control!$B$4:$B$32="Sí",ROW(Control!$B$4:$B$32)),9)-3)&amp;IF(INDEX(Configuración!$C$10:$C$38,SMALL(IF(Control!$B$4:$B$32="Sí",ROW(Control!$B$4:$B$32)),9)-3)="Sí"," (solo para Enseñanzas Profesionales)",""),"")</f>
        <v>DULZAINA</v>
      </c>
      <c r="C20" s="56"/>
      <c r="D20" s="56"/>
      <c r="E20" s="56"/>
      <c r="F20" s="56"/>
      <c r="G20" s="56"/>
      <c r="H20" s="56"/>
      <c r="I20" s="56"/>
      <c r="J20" s="56"/>
      <c r="K20" s="56"/>
      <c r="L20" s="56"/>
    </row>
    <row r="21" spans="1:12" ht="22" customHeight="1" x14ac:dyDescent="0.3">
      <c r="A21" s="33" cm="1">
        <f t="array" ref="A21">IFERROR(INDEX(Control!$C$4:$C$32,SMALL(IF(Control!$B$4:$B$32="Sí",ROW(Control!$B$4:$B$32)),10)-3)-INDEX(Control!$D$4:$D$32,SMALL(IF(Control!$B$4:$B$32="Sí",ROW(Control!$B$4:$B$32)),10)-3)+INDEX(Control!$E$4:$E$32,SMALL(IF(Control!$B$4:$B$32="Sí",ROW(Control!$B$4:$B$32)),10)-3)-SUM(INDEX(Control!$F$4:X$32,SMALL(IF(Control!$B$4:$B$32="Sí",ROW(Control!$B$4:$B$32)),10)-3,0)),"")</f>
        <v>0</v>
      </c>
      <c r="B21" s="57" t="str" cm="1">
        <f t="array" ref="B21">IFERROR(INDEX(Control!$A$4:$A$32,SMALL(IF(Control!$B$4:$B$32="Sí",ROW(Control!$B$4:$B$32)),10)-3)&amp;IF(INDEX(Configuración!$C$10:$C$38,SMALL(IF(Control!$B$4:$B$32="Sí",ROW(Control!$B$4:$B$32)),10)-3)="Sí"," (solo para Enseñanzas Profesionales)",""),"")</f>
        <v>FAGOT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</row>
    <row r="22" spans="1:12" ht="22" customHeight="1" x14ac:dyDescent="0.3">
      <c r="A22" s="32" cm="1">
        <f t="array" ref="A22">IFERROR(INDEX(Control!$C$4:$C$32,SMALL(IF(Control!$B$4:$B$32="Sí",ROW(Control!$B$4:$B$32)),11)-3)-INDEX(Control!$D$4:$D$32,SMALL(IF(Control!$B$4:$B$32="Sí",ROW(Control!$B$4:$B$32)),11)-3)+INDEX(Control!$E$4:$E$32,SMALL(IF(Control!$B$4:$B$32="Sí",ROW(Control!$B$4:$B$32)),11)-3)-SUM(INDEX(Control!$F$4:X$32,SMALL(IF(Control!$B$4:$B$32="Sí",ROW(Control!$B$4:$B$32)),11)-3,0)),"")</f>
        <v>0</v>
      </c>
      <c r="B22" s="55" t="str" cm="1">
        <f t="array" ref="B22">IFERROR(INDEX(Control!$A$4:$A$32,SMALL(IF(Control!$B$4:$B$32="Sí",ROW(Control!$B$4:$B$32)),11)-3)&amp;IF(INDEX(Configuración!$C$10:$C$38,SMALL(IF(Control!$B$4:$B$32="Sí",ROW(Control!$B$4:$B$32)),11)-3)="Sí"," (solo para Enseñanzas Profesionales)",""),"")</f>
        <v>FLAUTA</v>
      </c>
      <c r="C22" s="56"/>
      <c r="D22" s="56"/>
      <c r="E22" s="56"/>
      <c r="F22" s="56"/>
      <c r="G22" s="56"/>
      <c r="H22" s="56"/>
      <c r="I22" s="56"/>
      <c r="J22" s="56"/>
      <c r="K22" s="56"/>
      <c r="L22" s="56"/>
    </row>
    <row r="23" spans="1:12" ht="22" customHeight="1" x14ac:dyDescent="0.3">
      <c r="A23" s="33" cm="1">
        <f t="array" ref="A23">IFERROR(INDEX(Control!$C$4:$C$32,SMALL(IF(Control!$B$4:$B$32="Sí",ROW(Control!$B$4:$B$32)),12)-3)-INDEX(Control!$D$4:$D$32,SMALL(IF(Control!$B$4:$B$32="Sí",ROW(Control!$B$4:$B$32)),12)-3)+INDEX(Control!$E$4:$E$32,SMALL(IF(Control!$B$4:$B$32="Sí",ROW(Control!$B$4:$B$32)),12)-3)-SUM(INDEX(Control!$F$4:X$32,SMALL(IF(Control!$B$4:$B$32="Sí",ROW(Control!$B$4:$B$32)),12)-3,0)),"")</f>
        <v>0</v>
      </c>
      <c r="B23" s="57" t="str" cm="1">
        <f t="array" ref="B23">IFERROR(INDEX(Control!$A$4:$A$32,SMALL(IF(Control!$B$4:$B$32="Sí",ROW(Control!$B$4:$B$32)),12)-3)&amp;IF(INDEX(Configuración!$C$10:$C$38,SMALL(IF(Control!$B$4:$B$32="Sí",ROW(Control!$B$4:$B$32)),12)-3)="Sí"," (solo para Enseñanzas Profesionales)",""),"")</f>
        <v>FLAUTA DE PICO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</row>
    <row r="24" spans="1:12" ht="22" customHeight="1" x14ac:dyDescent="0.3">
      <c r="A24" s="32" cm="1">
        <f t="array" ref="A24">IFERROR(INDEX(Control!$C$4:$C$32,SMALL(IF(Control!$B$4:$B$32="Sí",ROW(Control!$B$4:$B$32)),13)-3)-INDEX(Control!$D$4:$D$32,SMALL(IF(Control!$B$4:$B$32="Sí",ROW(Control!$B$4:$B$32)),13)-3)+INDEX(Control!$E$4:$E$32,SMALL(IF(Control!$B$4:$B$32="Sí",ROW(Control!$B$4:$B$32)),13)-3)-SUM(INDEX(Control!$F$4:X$32,SMALL(IF(Control!$B$4:$B$32="Sí",ROW(Control!$B$4:$B$32)),13)-3,0)),"")</f>
        <v>0</v>
      </c>
      <c r="B24" s="55" t="str" cm="1">
        <f t="array" ref="B24">IFERROR(INDEX(Control!$A$4:$A$32,SMALL(IF(Control!$B$4:$B$32="Sí",ROW(Control!$B$4:$B$32)),13)-3)&amp;IF(INDEX(Configuración!$C$10:$C$38,SMALL(IF(Control!$B$4:$B$32="Sí",ROW(Control!$B$4:$B$32)),13)-3)="Sí"," (solo para Enseñanzas Profesionales)",""),"")</f>
        <v>GUITARRA</v>
      </c>
      <c r="C24" s="56"/>
      <c r="D24" s="56"/>
      <c r="E24" s="56"/>
      <c r="F24" s="56"/>
      <c r="G24" s="56"/>
      <c r="H24" s="56"/>
      <c r="I24" s="56"/>
      <c r="J24" s="56"/>
      <c r="K24" s="56"/>
      <c r="L24" s="56"/>
    </row>
    <row r="25" spans="1:12" ht="22" customHeight="1" x14ac:dyDescent="0.3">
      <c r="A25" s="33" cm="1">
        <f t="array" ref="A25">IFERROR(INDEX(Control!$C$4:$C$32,SMALL(IF(Control!$B$4:$B$32="Sí",ROW(Control!$B$4:$B$32)),14)-3)-INDEX(Control!$D$4:$D$32,SMALL(IF(Control!$B$4:$B$32="Sí",ROW(Control!$B$4:$B$32)),14)-3)+INDEX(Control!$E$4:$E$32,SMALL(IF(Control!$B$4:$B$32="Sí",ROW(Control!$B$4:$B$32)),14)-3)-SUM(INDEX(Control!$F$4:X$32,SMALL(IF(Control!$B$4:$B$32="Sí",ROW(Control!$B$4:$B$32)),14)-3,0)),"")</f>
        <v>0</v>
      </c>
      <c r="B25" s="57" t="str" cm="1">
        <f t="array" ref="B25">IFERROR(INDEX(Control!$A$4:$A$32,SMALL(IF(Control!$B$4:$B$32="Sí",ROW(Control!$B$4:$B$32)),14)-3)&amp;IF(INDEX(Configuración!$C$10:$C$38,SMALL(IF(Control!$B$4:$B$32="Sí",ROW(Control!$B$4:$B$32)),14)-3)="Sí"," (solo para Enseñanzas Profesionales)",""),"")</f>
        <v>GUITARRA ELÉCTRICA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</row>
    <row r="26" spans="1:12" ht="22" customHeight="1" x14ac:dyDescent="0.3">
      <c r="A26" s="32" cm="1">
        <f t="array" ref="A26">IFERROR(INDEX(Control!$C$4:$C$32,SMALL(IF(Control!$B$4:$B$32="Sí",ROW(Control!$B$4:$B$32)),15)-3)-INDEX(Control!$D$4:$D$32,SMALL(IF(Control!$B$4:$B$32="Sí",ROW(Control!$B$4:$B$32)),15)-3)+INDEX(Control!$E$4:$E$32,SMALL(IF(Control!$B$4:$B$32="Sí",ROW(Control!$B$4:$B$32)),15)-3)-SUM(INDEX(Control!$F$4:X$32,SMALL(IF(Control!$B$4:$B$32="Sí",ROW(Control!$B$4:$B$32)),15)-3,0)),"")</f>
        <v>0</v>
      </c>
      <c r="B26" s="55" t="str" cm="1">
        <f t="array" ref="B26">IFERROR(INDEX(Control!$A$4:$A$32,SMALL(IF(Control!$B$4:$B$32="Sí",ROW(Control!$B$4:$B$32)),15)-3)&amp;IF(INDEX(Configuración!$C$10:$C$38,SMALL(IF(Control!$B$4:$B$32="Sí",ROW(Control!$B$4:$B$32)),15)-3)="Sí"," (solo para Enseñanzas Profesionales)",""),"")</f>
        <v>INSTRUMENTOS DE CUERDA PULSADA DEL RENACIMIENTO Y BARROCO</v>
      </c>
      <c r="C26" s="56"/>
      <c r="D26" s="56"/>
      <c r="E26" s="56"/>
      <c r="F26" s="56"/>
      <c r="G26" s="56"/>
      <c r="H26" s="56"/>
      <c r="I26" s="56"/>
      <c r="J26" s="56"/>
      <c r="K26" s="56"/>
      <c r="L26" s="56"/>
    </row>
    <row r="27" spans="1:12" ht="22" customHeight="1" x14ac:dyDescent="0.3">
      <c r="A27" s="33" cm="1">
        <f t="array" ref="A27">IFERROR(INDEX(Control!$C$4:$C$32,SMALL(IF(Control!$B$4:$B$32="Sí",ROW(Control!$B$4:$B$32)),16)-3)-INDEX(Control!$D$4:$D$32,SMALL(IF(Control!$B$4:$B$32="Sí",ROW(Control!$B$4:$B$32)),16)-3)+INDEX(Control!$E$4:$E$32,SMALL(IF(Control!$B$4:$B$32="Sí",ROW(Control!$B$4:$B$32)),16)-3)-SUM(INDEX(Control!$F$4:X$32,SMALL(IF(Control!$B$4:$B$32="Sí",ROW(Control!$B$4:$B$32)),16)-3,0)),"")</f>
        <v>0</v>
      </c>
      <c r="B27" s="57" t="str" cm="1">
        <f t="array" ref="B27">IFERROR(INDEX(Control!$A$4:$A$32,SMALL(IF(Control!$B$4:$B$32="Sí",ROW(Control!$B$4:$B$32)),16)-3)&amp;IF(INDEX(Configuración!$C$10:$C$38,SMALL(IF(Control!$B$4:$B$32="Sí",ROW(Control!$B$4:$B$32)),16)-3)="Sí"," (solo para Enseñanzas Profesionales)",""),"")</f>
        <v>INSTRUMENTOS DE PLECTRO</v>
      </c>
      <c r="C27" s="58"/>
      <c r="D27" s="58"/>
      <c r="E27" s="58"/>
      <c r="F27" s="58"/>
      <c r="G27" s="58"/>
      <c r="H27" s="58"/>
      <c r="I27" s="58"/>
      <c r="J27" s="58"/>
      <c r="K27" s="58"/>
      <c r="L27" s="58"/>
    </row>
    <row r="28" spans="1:12" ht="22" customHeight="1" x14ac:dyDescent="0.3">
      <c r="A28" s="32" cm="1">
        <f t="array" ref="A28">IFERROR(INDEX(Control!$C$4:$C$32,SMALL(IF(Control!$B$4:$B$32="Sí",ROW(Control!$B$4:$B$32)),17)-3)-INDEX(Control!$D$4:$D$32,SMALL(IF(Control!$B$4:$B$32="Sí",ROW(Control!$B$4:$B$32)),17)-3)+INDEX(Control!$E$4:$E$32,SMALL(IF(Control!$B$4:$B$32="Sí",ROW(Control!$B$4:$B$32)),17)-3)-SUM(INDEX(Control!$F$4:X$32,SMALL(IF(Control!$B$4:$B$32="Sí",ROW(Control!$B$4:$B$32)),17)-3,0)),"")</f>
        <v>0</v>
      </c>
      <c r="B28" s="55" t="str" cm="1">
        <f t="array" ref="B28">IFERROR(INDEX(Control!$A$4:$A$32,SMALL(IF(Control!$B$4:$B$32="Sí",ROW(Control!$B$4:$B$32)),17)-3)&amp;IF(INDEX(Configuración!$C$10:$C$38,SMALL(IF(Control!$B$4:$B$32="Sí",ROW(Control!$B$4:$B$32)),17)-3)="Sí"," (solo para Enseñanzas Profesionales)",""),"")</f>
        <v>OBOE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</row>
    <row r="29" spans="1:12" ht="22" customHeight="1" x14ac:dyDescent="0.3">
      <c r="A29" s="33" cm="1">
        <f t="array" ref="A29">IFERROR(INDEX(Control!$C$4:$C$32,SMALL(IF(Control!$B$4:$B$32="Sí",ROW(Control!$B$4:$B$32)),18)-3)-INDEX(Control!$D$4:$D$32,SMALL(IF(Control!$B$4:$B$32="Sí",ROW(Control!$B$4:$B$32)),18)-3)+INDEX(Control!$E$4:$E$32,SMALL(IF(Control!$B$4:$B$32="Sí",ROW(Control!$B$4:$B$32)),18)-3)-SUM(INDEX(Control!$F$4:X$32,SMALL(IF(Control!$B$4:$B$32="Sí",ROW(Control!$B$4:$B$32)),18)-3,0)),"")</f>
        <v>0</v>
      </c>
      <c r="B29" s="57" t="str" cm="1">
        <f t="array" ref="B29">IFERROR(INDEX(Control!$A$4:$A$32,SMALL(IF(Control!$B$4:$B$32="Sí",ROW(Control!$B$4:$B$32)),18)-3)&amp;IF(INDEX(Configuración!$C$10:$C$38,SMALL(IF(Control!$B$4:$B$32="Sí",ROW(Control!$B$4:$B$32)),18)-3)="Sí"," (solo para Enseñanzas Profesionales)",""),"")</f>
        <v>ÓRGANO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</row>
    <row r="30" spans="1:12" ht="22" customHeight="1" x14ac:dyDescent="0.3">
      <c r="A30" s="32" cm="1">
        <f t="array" ref="A30">IFERROR(INDEX(Control!$C$4:$C$32,SMALL(IF(Control!$B$4:$B$32="Sí",ROW(Control!$B$4:$B$32)),19)-3)-INDEX(Control!$D$4:$D$32,SMALL(IF(Control!$B$4:$B$32="Sí",ROW(Control!$B$4:$B$32)),19)-3)+INDEX(Control!$E$4:$E$32,SMALL(IF(Control!$B$4:$B$32="Sí",ROW(Control!$B$4:$B$32)),19)-3)-SUM(INDEX(Control!$F$4:X$32,SMALL(IF(Control!$B$4:$B$32="Sí",ROW(Control!$B$4:$B$32)),19)-3,0)),"")</f>
        <v>0</v>
      </c>
      <c r="B30" s="55" t="str" cm="1">
        <f t="array" ref="B30">IFERROR(INDEX(Control!$A$4:$A$32,SMALL(IF(Control!$B$4:$B$32="Sí",ROW(Control!$B$4:$B$32)),19)-3)&amp;IF(INDEX(Configuración!$C$10:$C$38,SMALL(IF(Control!$B$4:$B$32="Sí",ROW(Control!$B$4:$B$32)),19)-3)="Sí"," (solo para Enseñanzas Profesionales)",""),"")</f>
        <v>PERCUSIÓN</v>
      </c>
      <c r="C30" s="56"/>
      <c r="D30" s="56"/>
      <c r="E30" s="56"/>
      <c r="F30" s="56"/>
      <c r="G30" s="56"/>
      <c r="H30" s="56"/>
      <c r="I30" s="56"/>
      <c r="J30" s="56"/>
      <c r="K30" s="56"/>
      <c r="L30" s="56"/>
    </row>
    <row r="31" spans="1:12" ht="22" customHeight="1" x14ac:dyDescent="0.3">
      <c r="A31" s="33" cm="1">
        <f t="array" ref="A31">IFERROR(INDEX(Control!$C$4:$C$32,SMALL(IF(Control!$B$4:$B$32="Sí",ROW(Control!$B$4:$B$32)),20)-3)-INDEX(Control!$D$4:$D$32,SMALL(IF(Control!$B$4:$B$32="Sí",ROW(Control!$B$4:$B$32)),20)-3)+INDEX(Control!$E$4:$E$32,SMALL(IF(Control!$B$4:$B$32="Sí",ROW(Control!$B$4:$B$32)),20)-3)-SUM(INDEX(Control!$F$4:X$32,SMALL(IF(Control!$B$4:$B$32="Sí",ROW(Control!$B$4:$B$32)),20)-3,0)),"")</f>
        <v>0</v>
      </c>
      <c r="B31" s="57" t="str" cm="1">
        <f t="array" ref="B31">IFERROR(INDEX(Control!$A$4:$A$32,SMALL(IF(Control!$B$4:$B$32="Sí",ROW(Control!$B$4:$B$32)),20)-3)&amp;IF(INDEX(Configuración!$C$10:$C$38,SMALL(IF(Control!$B$4:$B$32="Sí",ROW(Control!$B$4:$B$32)),20)-3)="Sí"," (solo para Enseñanzas Profesionales)",""),"")</f>
        <v>PIANO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</row>
    <row r="32" spans="1:12" ht="22" customHeight="1" x14ac:dyDescent="0.3">
      <c r="A32" s="32" cm="1">
        <f t="array" ref="A32">IFERROR(INDEX(Control!$C$4:$C$32,SMALL(IF(Control!$B$4:$B$32="Sí",ROW(Control!$B$4:$B$32)),21)-3)-INDEX(Control!$D$4:$D$32,SMALL(IF(Control!$B$4:$B$32="Sí",ROW(Control!$B$4:$B$32)),21)-3)+INDEX(Control!$E$4:$E$32,SMALL(IF(Control!$B$4:$B$32="Sí",ROW(Control!$B$4:$B$32)),21)-3)-SUM(INDEX(Control!$F$4:X$32,SMALL(IF(Control!$B$4:$B$32="Sí",ROW(Control!$B$4:$B$32)),21)-3,0)),"")</f>
        <v>0</v>
      </c>
      <c r="B32" s="55" t="str" cm="1">
        <f t="array" ref="B32">IFERROR(INDEX(Control!$A$4:$A$32,SMALL(IF(Control!$B$4:$B$32="Sí",ROW(Control!$B$4:$B$32)),21)-3)&amp;IF(INDEX(Configuración!$C$10:$C$38,SMALL(IF(Control!$B$4:$B$32="Sí",ROW(Control!$B$4:$B$32)),21)-3)="Sí"," (solo para Enseñanzas Profesionales)",""),"")</f>
        <v>SAXOFÓN</v>
      </c>
      <c r="C32" s="56"/>
      <c r="D32" s="56"/>
      <c r="E32" s="56"/>
      <c r="F32" s="56"/>
      <c r="G32" s="56"/>
      <c r="H32" s="56"/>
      <c r="I32" s="56"/>
      <c r="J32" s="56"/>
      <c r="K32" s="56"/>
      <c r="L32" s="56"/>
    </row>
    <row r="33" spans="1:12" ht="22" customHeight="1" x14ac:dyDescent="0.3">
      <c r="A33" s="33" cm="1">
        <f t="array" ref="A33">IFERROR(INDEX(Control!$C$4:$C$32,SMALL(IF(Control!$B$4:$B$32="Sí",ROW(Control!$B$4:$B$32)),22)-3)-INDEX(Control!$D$4:$D$32,SMALL(IF(Control!$B$4:$B$32="Sí",ROW(Control!$B$4:$B$32)),22)-3)+INDEX(Control!$E$4:$E$32,SMALL(IF(Control!$B$4:$B$32="Sí",ROW(Control!$B$4:$B$32)),22)-3)-SUM(INDEX(Control!$F$4:X$32,SMALL(IF(Control!$B$4:$B$32="Sí",ROW(Control!$B$4:$B$32)),22)-3,0)),"")</f>
        <v>0</v>
      </c>
      <c r="B33" s="57" t="str" cm="1">
        <f t="array" ref="B33">IFERROR(INDEX(Control!$A$4:$A$32,SMALL(IF(Control!$B$4:$B$32="Sí",ROW(Control!$B$4:$B$32)),22)-3)&amp;IF(INDEX(Configuración!$C$10:$C$38,SMALL(IF(Control!$B$4:$B$32="Sí",ROW(Control!$B$4:$B$32)),22)-3)="Sí"," (solo para Enseñanzas Profesionales)",""),"")</f>
        <v>TROMBÓN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</row>
    <row r="34" spans="1:12" ht="22" customHeight="1" x14ac:dyDescent="0.3">
      <c r="A34" s="32" cm="1">
        <f t="array" ref="A34">IFERROR(INDEX(Control!$C$4:$C$32,SMALL(IF(Control!$B$4:$B$32="Sí",ROW(Control!$B$4:$B$32)),23)-3)-INDEX(Control!$D$4:$D$32,SMALL(IF(Control!$B$4:$B$32="Sí",ROW(Control!$B$4:$B$32)),23)-3)+INDEX(Control!$E$4:$E$32,SMALL(IF(Control!$B$4:$B$32="Sí",ROW(Control!$B$4:$B$32)),23)-3)-SUM(INDEX(Control!$F$4:X$32,SMALL(IF(Control!$B$4:$B$32="Sí",ROW(Control!$B$4:$B$32)),23)-3,0)),"")</f>
        <v>0</v>
      </c>
      <c r="B34" s="55" t="str" cm="1">
        <f t="array" ref="B34">IFERROR(INDEX(Control!$A$4:$A$32,SMALL(IF(Control!$B$4:$B$32="Sí",ROW(Control!$B$4:$B$32)),23)-3)&amp;IF(INDEX(Configuración!$C$10:$C$38,SMALL(IF(Control!$B$4:$B$32="Sí",ROW(Control!$B$4:$B$32)),23)-3)="Sí"," (solo para Enseñanzas Profesionales)",""),"")</f>
        <v>TROMPA</v>
      </c>
      <c r="C34" s="56"/>
      <c r="D34" s="56"/>
      <c r="E34" s="56"/>
      <c r="F34" s="56"/>
      <c r="G34" s="56"/>
      <c r="H34" s="56"/>
      <c r="I34" s="56"/>
      <c r="J34" s="56"/>
      <c r="K34" s="56"/>
      <c r="L34" s="56"/>
    </row>
    <row r="35" spans="1:12" ht="22" customHeight="1" x14ac:dyDescent="0.3">
      <c r="A35" s="33" cm="1">
        <f t="array" ref="A35">IFERROR(INDEX(Control!$C$4:$C$32,SMALL(IF(Control!$B$4:$B$32="Sí",ROW(Control!$B$4:$B$32)),24)-3)-INDEX(Control!$D$4:$D$32,SMALL(IF(Control!$B$4:$B$32="Sí",ROW(Control!$B$4:$B$32)),24)-3)+INDEX(Control!$E$4:$E$32,SMALL(IF(Control!$B$4:$B$32="Sí",ROW(Control!$B$4:$B$32)),24)-3)-SUM(INDEX(Control!$F$4:X$32,SMALL(IF(Control!$B$4:$B$32="Sí",ROW(Control!$B$4:$B$32)),24)-3,0)),"")</f>
        <v>0</v>
      </c>
      <c r="B35" s="57" t="str" cm="1">
        <f t="array" ref="B35">IFERROR(INDEX(Control!$A$4:$A$32,SMALL(IF(Control!$B$4:$B$32="Sí",ROW(Control!$B$4:$B$32)),24)-3)&amp;IF(INDEX(Configuración!$C$10:$C$38,SMALL(IF(Control!$B$4:$B$32="Sí",ROW(Control!$B$4:$B$32)),24)-3)="Sí"," (solo para Enseñanzas Profesionales)",""),"")</f>
        <v>TROMPETA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</row>
    <row r="36" spans="1:12" ht="22" customHeight="1" x14ac:dyDescent="0.3">
      <c r="A36" s="32" cm="1">
        <f t="array" ref="A36">IFERROR(INDEX(Control!$C$4:$C$32,SMALL(IF(Control!$B$4:$B$32="Sí",ROW(Control!$B$4:$B$32)),25)-3)-INDEX(Control!$D$4:$D$32,SMALL(IF(Control!$B$4:$B$32="Sí",ROW(Control!$B$4:$B$32)),25)-3)+INDEX(Control!$E$4:$E$32,SMALL(IF(Control!$B$4:$B$32="Sí",ROW(Control!$B$4:$B$32)),25)-3)-SUM(INDEX(Control!$F$4:X$32,SMALL(IF(Control!$B$4:$B$32="Sí",ROW(Control!$B$4:$B$32)),25)-3,0)),"")</f>
        <v>0</v>
      </c>
      <c r="B36" s="55" t="str" cm="1">
        <f t="array" ref="B36">IFERROR(INDEX(Control!$A$4:$A$32,SMALL(IF(Control!$B$4:$B$32="Sí",ROW(Control!$B$4:$B$32)),25)-3)&amp;IF(INDEX(Configuración!$C$10:$C$38,SMALL(IF(Control!$B$4:$B$32="Sí",ROW(Control!$B$4:$B$32)),25)-3)="Sí"," (solo para Enseñanzas Profesionales)",""),"")</f>
        <v>TUBA</v>
      </c>
      <c r="C36" s="56"/>
      <c r="D36" s="56"/>
      <c r="E36" s="56"/>
      <c r="F36" s="56"/>
      <c r="G36" s="56"/>
      <c r="H36" s="56"/>
      <c r="I36" s="56"/>
      <c r="J36" s="56"/>
      <c r="K36" s="56"/>
      <c r="L36" s="56"/>
    </row>
    <row r="37" spans="1:12" ht="22" customHeight="1" x14ac:dyDescent="0.3">
      <c r="A37" s="33" cm="1">
        <f t="array" ref="A37">IFERROR(INDEX(Control!$C$4:$C$32,SMALL(IF(Control!$B$4:$B$32="Sí",ROW(Control!$B$4:$B$32)),26)-3)-INDEX(Control!$D$4:$D$32,SMALL(IF(Control!$B$4:$B$32="Sí",ROW(Control!$B$4:$B$32)),26)-3)+INDEX(Control!$E$4:$E$32,SMALL(IF(Control!$B$4:$B$32="Sí",ROW(Control!$B$4:$B$32)),26)-3)-SUM(INDEX(Control!$F$4:X$32,SMALL(IF(Control!$B$4:$B$32="Sí",ROW(Control!$B$4:$B$32)),26)-3,0)),"")</f>
        <v>0</v>
      </c>
      <c r="B37" s="57" t="str" cm="1">
        <f t="array" ref="B37">IFERROR(INDEX(Control!$A$4:$A$32,SMALL(IF(Control!$B$4:$B$32="Sí",ROW(Control!$B$4:$B$32)),26)-3)&amp;IF(INDEX(Configuración!$C$10:$C$38,SMALL(IF(Control!$B$4:$B$32="Sí",ROW(Control!$B$4:$B$32)),26)-3)="Sí"," (solo para Enseñanzas Profesionales)",""),"")</f>
        <v>VIOLA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</row>
    <row r="38" spans="1:12" ht="22" customHeight="1" x14ac:dyDescent="0.3">
      <c r="A38" s="32" cm="1">
        <f t="array" ref="A38">IFERROR(INDEX(Control!$C$4:$C$32,SMALL(IF(Control!$B$4:$B$32="Sí",ROW(Control!$B$4:$B$32)),27)-3)-INDEX(Control!$D$4:$D$32,SMALL(IF(Control!$B$4:$B$32="Sí",ROW(Control!$B$4:$B$32)),27)-3)+INDEX(Control!$E$4:$E$32,SMALL(IF(Control!$B$4:$B$32="Sí",ROW(Control!$B$4:$B$32)),27)-3)-SUM(INDEX(Control!$F$4:X$32,SMALL(IF(Control!$B$4:$B$32="Sí",ROW(Control!$B$4:$B$32)),27)-3,0)),"")</f>
        <v>0</v>
      </c>
      <c r="B38" s="55" t="str" cm="1">
        <f t="array" ref="B38">IFERROR(INDEX(Control!$A$4:$A$32,SMALL(IF(Control!$B$4:$B$32="Sí",ROW(Control!$B$4:$B$32)),27)-3)&amp;IF(INDEX(Configuración!$C$10:$C$38,SMALL(IF(Control!$B$4:$B$32="Sí",ROW(Control!$B$4:$B$32)),27)-3)="Sí"," (solo para Enseñanzas Profesionales)",""),"")</f>
        <v>VIOLA DA GAMBA</v>
      </c>
      <c r="C38" s="56"/>
      <c r="D38" s="56"/>
      <c r="E38" s="56"/>
      <c r="F38" s="56"/>
      <c r="G38" s="56"/>
      <c r="H38" s="56"/>
      <c r="I38" s="56"/>
      <c r="J38" s="56"/>
      <c r="K38" s="56"/>
      <c r="L38" s="56"/>
    </row>
    <row r="39" spans="1:12" ht="22" customHeight="1" x14ac:dyDescent="0.3">
      <c r="A39" s="33" cm="1">
        <f t="array" ref="A39">IFERROR(INDEX(Control!$C$4:$C$32,SMALL(IF(Control!$B$4:$B$32="Sí",ROW(Control!$B$4:$B$32)),28)-3)-INDEX(Control!$D$4:$D$32,SMALL(IF(Control!$B$4:$B$32="Sí",ROW(Control!$B$4:$B$32)),28)-3)+INDEX(Control!$E$4:$E$32,SMALL(IF(Control!$B$4:$B$32="Sí",ROW(Control!$B$4:$B$32)),28)-3)-SUM(INDEX(Control!$F$4:X$32,SMALL(IF(Control!$B$4:$B$32="Sí",ROW(Control!$B$4:$B$32)),28)-3,0)),"")</f>
        <v>0</v>
      </c>
      <c r="B39" s="57" t="str" cm="1">
        <f t="array" ref="B39">IFERROR(INDEX(Control!$A$4:$A$32,SMALL(IF(Control!$B$4:$B$32="Sí",ROW(Control!$B$4:$B$32)),28)-3)&amp;IF(INDEX(Configuración!$C$10:$C$38,SMALL(IF(Control!$B$4:$B$32="Sí",ROW(Control!$B$4:$B$32)),28)-3)="Sí"," (solo para Enseñanzas Profesionales)",""),"")</f>
        <v>VIOLÍN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</row>
    <row r="40" spans="1:12" ht="22" customHeight="1" x14ac:dyDescent="0.3">
      <c r="A40" s="32" cm="1">
        <f t="array" ref="A40">IFERROR(INDEX(Control!$C$4:$C$32,SMALL(IF(Control!$B$4:$B$32="Sí",ROW(Control!$B$4:$B$32)),29)-3)-INDEX(Control!$D$4:$D$32,SMALL(IF(Control!$B$4:$B$32="Sí",ROW(Control!$B$4:$B$32)),29)-3)+INDEX(Control!$E$4:$E$32,SMALL(IF(Control!$B$4:$B$32="Sí",ROW(Control!$B$4:$B$32)),29)-3)-SUM(INDEX(Control!$F$4:X$32,SMALL(IF(Control!$B$4:$B$32="Sí",ROW(Control!$B$4:$B$32)),29)-3,0)),"")</f>
        <v>0</v>
      </c>
      <c r="B40" s="55" t="str" cm="1">
        <f t="array" ref="B40">IFERROR(INDEX(Control!$A$4:$A$32,SMALL(IF(Control!$B$4:$B$32="Sí",ROW(Control!$B$4:$B$32)),29)-3)&amp;IF(INDEX(Configuración!$C$10:$C$38,SMALL(IF(Control!$B$4:$B$32="Sí",ROW(Control!$B$4:$B$32)),29)-3)="Sí"," (solo para Enseñanzas Profesionales)",""),"")</f>
        <v>VIOLONCHELO</v>
      </c>
      <c r="C40" s="56"/>
      <c r="D40" s="56"/>
      <c r="E40" s="56"/>
      <c r="F40" s="56"/>
      <c r="G40" s="56"/>
      <c r="H40" s="56"/>
      <c r="I40" s="56"/>
      <c r="J40" s="56"/>
      <c r="K40" s="56"/>
      <c r="L40" s="56"/>
    </row>
    <row r="41" spans="1:12" ht="22" customHeight="1" thickBot="1" x14ac:dyDescent="0.35">
      <c r="A41" s="43" t="str" cm="1">
        <f t="array" ref="A41">IFERROR(INDEX(Control!$C$4:$C$32,SMALL(IF(Control!$B$4:$B$32="Sí",ROW(Control!$B$4:$B$32)),30)-3)-INDEX(Control!$D$4:$D$32,SMALL(IF(Control!$B$4:$B$32="Sí",ROW(Control!$B$4:$B$32)),30)-3)+INDEX(Control!$E$4:$E$32,SMALL(IF(Control!$B$4:$B$32="Sí",ROW(Control!$B$4:$B$32)),30)-3)-SUM(INDEX(Control!$F$4:X$32,SMALL(IF(Control!$B$4:$B$32="Sí",ROW(Control!$B$4:$B$32)),30)-3,0)),"")</f>
        <v/>
      </c>
      <c r="B41" s="70" t="str" cm="1">
        <f t="array" ref="B41">IFERROR(INDEX(Control!$A$4:$A$32,SMALL(IF(Control!$B$4:$B$32="Sí",ROW(Control!$B$4:$B$32)),30)-3)&amp;IF(INDEX(Configuración!$C$10:$C$38,SMALL(IF(Control!$B$4:$B$32="Sí",ROW(Control!$B$4:$B$32)),30)-3)="Sí"," (solo para Enseñanzas Profesionales)",""),"")</f>
        <v/>
      </c>
      <c r="C41" s="71"/>
      <c r="D41" s="71"/>
      <c r="E41" s="71"/>
      <c r="F41" s="71"/>
      <c r="G41" s="71"/>
      <c r="H41" s="71"/>
      <c r="I41" s="71"/>
      <c r="J41" s="71"/>
      <c r="K41" s="71"/>
      <c r="L41" s="71"/>
    </row>
    <row r="42" spans="1:12" ht="30" customHeight="1" thickTop="1" x14ac:dyDescent="0.3">
      <c r="A42" s="44">
        <f>SUM(A12:A41)</f>
        <v>0</v>
      </c>
      <c r="B42" s="54" t="s">
        <v>188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</row>
    <row r="43" spans="1:12" ht="20" customHeight="1" x14ac:dyDescent="0.2">
      <c r="A43" s="68" t="s">
        <v>113</v>
      </c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</row>
    <row r="44" spans="1:12" ht="14" customHeight="1" x14ac:dyDescent="0.2">
      <c r="A44" s="29" t="s">
        <v>67</v>
      </c>
      <c r="B44" s="65" t="s">
        <v>41</v>
      </c>
      <c r="C44" s="65"/>
      <c r="D44" s="65"/>
      <c r="E44" s="65"/>
      <c r="F44" s="65"/>
      <c r="G44" s="29" t="s">
        <v>79</v>
      </c>
      <c r="H44" s="65" t="s">
        <v>52</v>
      </c>
      <c r="I44" s="65"/>
      <c r="J44" s="65"/>
      <c r="K44" s="65"/>
      <c r="L44" s="65"/>
    </row>
    <row r="45" spans="1:12" ht="14" customHeight="1" x14ac:dyDescent="0.2">
      <c r="A45" s="29" t="s">
        <v>68</v>
      </c>
      <c r="B45" s="65" t="s">
        <v>42</v>
      </c>
      <c r="C45" s="65"/>
      <c r="D45" s="65"/>
      <c r="E45" s="65"/>
      <c r="F45" s="65"/>
      <c r="G45" s="29" t="s">
        <v>80</v>
      </c>
      <c r="H45" s="65" t="s">
        <v>53</v>
      </c>
      <c r="I45" s="65"/>
      <c r="J45" s="65"/>
      <c r="K45" s="65"/>
      <c r="L45" s="65"/>
    </row>
    <row r="46" spans="1:12" ht="14" customHeight="1" x14ac:dyDescent="0.2">
      <c r="A46" s="29" t="s">
        <v>69</v>
      </c>
      <c r="B46" s="65" t="s">
        <v>43</v>
      </c>
      <c r="C46" s="65"/>
      <c r="D46" s="65"/>
      <c r="E46" s="65"/>
      <c r="F46" s="65"/>
      <c r="G46" s="29" t="s">
        <v>81</v>
      </c>
      <c r="H46" s="65" t="s">
        <v>54</v>
      </c>
      <c r="I46" s="65"/>
      <c r="J46" s="65"/>
      <c r="K46" s="65"/>
      <c r="L46" s="65"/>
    </row>
    <row r="47" spans="1:12" ht="14" customHeight="1" x14ac:dyDescent="0.2">
      <c r="A47" s="29" t="s">
        <v>70</v>
      </c>
      <c r="B47" s="65" t="s">
        <v>44</v>
      </c>
      <c r="C47" s="65"/>
      <c r="D47" s="65"/>
      <c r="E47" s="65"/>
      <c r="F47" s="65"/>
      <c r="G47" s="29" t="s">
        <v>82</v>
      </c>
      <c r="H47" s="65" t="s">
        <v>55</v>
      </c>
      <c r="I47" s="65"/>
      <c r="J47" s="65"/>
      <c r="K47" s="65"/>
      <c r="L47" s="65"/>
    </row>
    <row r="48" spans="1:12" ht="14" customHeight="1" x14ac:dyDescent="0.2">
      <c r="A48" s="29" t="s">
        <v>71</v>
      </c>
      <c r="B48" s="65" t="s">
        <v>45</v>
      </c>
      <c r="C48" s="65"/>
      <c r="D48" s="65"/>
      <c r="E48" s="65"/>
      <c r="F48" s="65"/>
      <c r="G48" s="29" t="s">
        <v>83</v>
      </c>
      <c r="H48" s="65" t="s">
        <v>56</v>
      </c>
      <c r="I48" s="65"/>
      <c r="J48" s="65"/>
      <c r="K48" s="65"/>
      <c r="L48" s="65"/>
    </row>
    <row r="49" spans="1:12" ht="14" customHeight="1" x14ac:dyDescent="0.2">
      <c r="A49" s="29" t="s">
        <v>72</v>
      </c>
      <c r="B49" s="65" t="s">
        <v>195</v>
      </c>
      <c r="C49" s="65"/>
      <c r="D49" s="65"/>
      <c r="E49" s="65"/>
      <c r="F49" s="65"/>
      <c r="G49" s="29" t="s">
        <v>84</v>
      </c>
      <c r="H49" s="65" t="s">
        <v>57</v>
      </c>
      <c r="I49" s="65"/>
      <c r="J49" s="65"/>
      <c r="K49" s="65"/>
      <c r="L49" s="65"/>
    </row>
    <row r="50" spans="1:12" ht="14" customHeight="1" x14ac:dyDescent="0.2">
      <c r="A50" s="29" t="s">
        <v>73</v>
      </c>
      <c r="B50" s="65" t="s">
        <v>46</v>
      </c>
      <c r="C50" s="65"/>
      <c r="D50" s="65"/>
      <c r="E50" s="65"/>
      <c r="F50" s="65"/>
      <c r="G50" s="29" t="s">
        <v>85</v>
      </c>
      <c r="H50" s="65" t="s">
        <v>58</v>
      </c>
      <c r="I50" s="65"/>
      <c r="J50" s="65"/>
      <c r="K50" s="65"/>
      <c r="L50" s="65"/>
    </row>
    <row r="51" spans="1:12" ht="14" customHeight="1" x14ac:dyDescent="0.2">
      <c r="A51" s="29" t="s">
        <v>74</v>
      </c>
      <c r="B51" s="65" t="s">
        <v>47</v>
      </c>
      <c r="C51" s="65"/>
      <c r="D51" s="65"/>
      <c r="E51" s="65"/>
      <c r="F51" s="65"/>
      <c r="G51" s="28" t="s">
        <v>86</v>
      </c>
      <c r="H51" s="66" t="s">
        <v>59</v>
      </c>
      <c r="I51" s="65"/>
      <c r="J51" s="65"/>
      <c r="K51" s="65"/>
      <c r="L51" s="65"/>
    </row>
    <row r="52" spans="1:12" ht="14" customHeight="1" x14ac:dyDescent="0.2">
      <c r="A52" s="29" t="s">
        <v>75</v>
      </c>
      <c r="B52" s="65" t="s">
        <v>48</v>
      </c>
      <c r="C52" s="65"/>
      <c r="D52" s="65"/>
      <c r="E52" s="65"/>
      <c r="F52" s="65"/>
      <c r="G52" s="29" t="s">
        <v>87</v>
      </c>
      <c r="H52" s="65" t="s">
        <v>60</v>
      </c>
      <c r="I52" s="65"/>
      <c r="J52" s="65"/>
      <c r="K52" s="65"/>
      <c r="L52" s="65"/>
    </row>
    <row r="53" spans="1:12" ht="14" customHeight="1" x14ac:dyDescent="0.2">
      <c r="A53" s="29" t="s">
        <v>76</v>
      </c>
      <c r="B53" s="65" t="s">
        <v>49</v>
      </c>
      <c r="C53" s="65"/>
      <c r="D53" s="65"/>
      <c r="E53" s="65"/>
      <c r="F53" s="65"/>
      <c r="G53" s="29" t="s">
        <v>88</v>
      </c>
      <c r="H53" s="65" t="s">
        <v>61</v>
      </c>
      <c r="I53" s="65"/>
      <c r="J53" s="65"/>
      <c r="K53" s="65"/>
      <c r="L53" s="65"/>
    </row>
    <row r="54" spans="1:12" ht="14" customHeight="1" x14ac:dyDescent="0.2">
      <c r="A54" s="29" t="s">
        <v>77</v>
      </c>
      <c r="B54" s="65" t="s">
        <v>50</v>
      </c>
      <c r="C54" s="65"/>
      <c r="D54" s="65"/>
      <c r="E54" s="65"/>
      <c r="F54" s="65"/>
      <c r="G54" s="29" t="s">
        <v>89</v>
      </c>
      <c r="H54" s="65" t="s">
        <v>62</v>
      </c>
      <c r="I54" s="65"/>
      <c r="J54" s="65"/>
      <c r="K54" s="65"/>
      <c r="L54" s="65"/>
    </row>
    <row r="55" spans="1:12" ht="14" customHeight="1" x14ac:dyDescent="0.2">
      <c r="A55" s="29" t="s">
        <v>78</v>
      </c>
      <c r="B55" s="65" t="s">
        <v>51</v>
      </c>
      <c r="C55" s="65"/>
      <c r="D55" s="65"/>
      <c r="E55" s="65"/>
      <c r="F55" s="65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3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00A8C1-76D7-D94E-B6BA-5BF6E6CFCC25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9" t="s">
        <v>65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spans="1:12" ht="42" customHeight="1" x14ac:dyDescent="0.4">
      <c r="A2" s="60">
        <f>Configuración!B3</f>
        <v>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1:12" ht="24" customHeight="1" x14ac:dyDescent="0.25">
      <c r="A3" s="61" t="str">
        <f>"Curso académico: "&amp;Configuración!B4</f>
        <v xml:space="preserve">Curso académico: 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34" customHeight="1" x14ac:dyDescent="0.3">
      <c r="A4" s="62" t="s">
        <v>135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ht="6" customHeight="1" x14ac:dyDescent="0.2"/>
    <row r="6" spans="1:12" ht="22" customHeight="1" thickBot="1" x14ac:dyDescent="0.25">
      <c r="A6" s="63" t="s">
        <v>66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</row>
    <row r="7" spans="1:12" ht="22" customHeight="1" thickBot="1" x14ac:dyDescent="0.25">
      <c r="A7" s="21" t="s">
        <v>67</v>
      </c>
      <c r="B7" s="21" t="s">
        <v>68</v>
      </c>
      <c r="C7" s="21" t="s">
        <v>69</v>
      </c>
      <c r="D7" s="21" t="s">
        <v>70</v>
      </c>
      <c r="E7" s="21" t="s">
        <v>71</v>
      </c>
      <c r="F7" s="21" t="s">
        <v>72</v>
      </c>
      <c r="G7" s="21" t="s">
        <v>73</v>
      </c>
      <c r="H7" s="21" t="s">
        <v>74</v>
      </c>
      <c r="I7" s="21" t="s">
        <v>75</v>
      </c>
      <c r="J7" s="21" t="s">
        <v>76</v>
      </c>
      <c r="K7" s="21" t="s">
        <v>77</v>
      </c>
      <c r="L7" s="24" t="s">
        <v>78</v>
      </c>
    </row>
    <row r="8" spans="1:12" ht="22" customHeight="1" thickBot="1" x14ac:dyDescent="0.25">
      <c r="A8" s="22" t="s">
        <v>79</v>
      </c>
      <c r="B8" s="22" t="s">
        <v>80</v>
      </c>
      <c r="C8" s="22" t="s">
        <v>81</v>
      </c>
      <c r="D8" s="22" t="s">
        <v>82</v>
      </c>
      <c r="E8" s="22" t="s">
        <v>83</v>
      </c>
      <c r="F8" s="22" t="s">
        <v>84</v>
      </c>
      <c r="G8" s="22" t="s">
        <v>85</v>
      </c>
      <c r="H8" s="22" t="s">
        <v>86</v>
      </c>
      <c r="I8" s="16" t="s">
        <v>87</v>
      </c>
      <c r="J8" s="17" t="s">
        <v>88</v>
      </c>
      <c r="K8" s="17" t="s">
        <v>89</v>
      </c>
      <c r="L8" s="20"/>
    </row>
    <row r="9" spans="1:12" ht="20" customHeight="1" x14ac:dyDescent="0.2">
      <c r="A9" s="64" t="s">
        <v>109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</row>
    <row r="10" spans="1:12" ht="6" customHeight="1" x14ac:dyDescent="0.2"/>
    <row r="11" spans="1:12" ht="26" customHeight="1" x14ac:dyDescent="0.25">
      <c r="A11" s="31" t="s">
        <v>91</v>
      </c>
      <c r="B11" s="67" t="s">
        <v>4</v>
      </c>
      <c r="C11" s="67"/>
      <c r="D11" s="67"/>
      <c r="E11" s="67"/>
      <c r="F11" s="67"/>
      <c r="G11" s="67"/>
      <c r="H11" s="67"/>
      <c r="I11" s="67"/>
      <c r="J11" s="67"/>
      <c r="K11" s="67"/>
      <c r="L11" s="67"/>
    </row>
    <row r="12" spans="1:12" ht="22" customHeight="1" x14ac:dyDescent="0.3">
      <c r="A12" s="32" cm="1">
        <f t="array" ref="A12">IFERROR(INDEX(Control!$C$4:$C$32,SMALL(IF(Control!$B$4:$B$32="Sí",ROW(Control!$B$4:$B$32)),1)-3)-INDEX(Control!$D$4:$D$32,SMALL(IF(Control!$B$4:$B$32="Sí",ROW(Control!$B$4:$B$32)),1)-3)+INDEX(Control!$E$4:$E$32,SMALL(IF(Control!$B$4:$B$32="Sí",ROW(Control!$B$4:$B$32)),1)-3)-SUM(INDEX(Control!$F$4:Y$32,SMALL(IF(Control!$B$4:$B$32="Sí",ROW(Control!$B$4:$B$32)),1)-3,0)),"")</f>
        <v>0</v>
      </c>
      <c r="B12" s="55" t="str" cm="1">
        <f t="array" ref="B12">IFERROR(INDEX(Control!$A$4:$A$32,SMALL(IF(Control!$B$4:$B$32="Sí",ROW(Control!$B$4:$B$32)),1)-3)&amp;IF(INDEX(Configuración!$C$10:$C$38,SMALL(IF(Control!$B$4:$B$32="Sí",ROW(Control!$B$4:$B$32)),1)-3)="Sí"," (solo para Enseñanzas Profesionales)",""),"")</f>
        <v>ACORDEÓN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</row>
    <row r="13" spans="1:12" ht="22" customHeight="1" x14ac:dyDescent="0.3">
      <c r="A13" s="33" cm="1">
        <f t="array" ref="A13">IFERROR(INDEX(Control!$C$4:$C$32,SMALL(IF(Control!$B$4:$B$32="Sí",ROW(Control!$B$4:$B$32)),2)-3)-INDEX(Control!$D$4:$D$32,SMALL(IF(Control!$B$4:$B$32="Sí",ROW(Control!$B$4:$B$32)),2)-3)+INDEX(Control!$E$4:$E$32,SMALL(IF(Control!$B$4:$B$32="Sí",ROW(Control!$B$4:$B$32)),2)-3)-SUM(INDEX(Control!$F$4:Y$32,SMALL(IF(Control!$B$4:$B$32="Sí",ROW(Control!$B$4:$B$32)),2)-3,0)),"")</f>
        <v>0</v>
      </c>
      <c r="B13" s="57" t="str" cm="1">
        <f t="array" ref="B13">IFERROR(INDEX(Control!$A$4:$A$32,SMALL(IF(Control!$B$4:$B$32="Sí",ROW(Control!$B$4:$B$32)),2)-3)&amp;IF(INDEX(Configuración!$C$10:$C$38,SMALL(IF(Control!$B$4:$B$32="Sí",ROW(Control!$B$4:$B$32)),2)-3)="Sí"," (solo para Enseñanzas Profesionales)",""),"")</f>
        <v>ARPA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</row>
    <row r="14" spans="1:12" ht="22" customHeight="1" x14ac:dyDescent="0.3">
      <c r="A14" s="32" cm="1">
        <f t="array" ref="A14">IFERROR(INDEX(Control!$C$4:$C$32,SMALL(IF(Control!$B$4:$B$32="Sí",ROW(Control!$B$4:$B$32)),3)-3)-INDEX(Control!$D$4:$D$32,SMALL(IF(Control!$B$4:$B$32="Sí",ROW(Control!$B$4:$B$32)),3)-3)+INDEX(Control!$E$4:$E$32,SMALL(IF(Control!$B$4:$B$32="Sí",ROW(Control!$B$4:$B$32)),3)-3)-SUM(INDEX(Control!$F$4:Y$32,SMALL(IF(Control!$B$4:$B$32="Sí",ROW(Control!$B$4:$B$32)),3)-3,0)),"")</f>
        <v>0</v>
      </c>
      <c r="B14" s="55" t="str" cm="1">
        <f t="array" ref="B14">IFERROR(INDEX(Control!$A$4:$A$32,SMALL(IF(Control!$B$4:$B$32="Sí",ROW(Control!$B$4:$B$32)),3)-3)&amp;IF(INDEX(Configuración!$C$10:$C$38,SMALL(IF(Control!$B$4:$B$32="Sí",ROW(Control!$B$4:$B$32)),3)-3)="Sí"," (solo para Enseñanzas Profesionales)",""),"")</f>
        <v>BAJO ELÉCTRICO</v>
      </c>
      <c r="C14" s="56"/>
      <c r="D14" s="56"/>
      <c r="E14" s="56"/>
      <c r="F14" s="56"/>
      <c r="G14" s="56"/>
      <c r="H14" s="56"/>
      <c r="I14" s="56"/>
      <c r="J14" s="56"/>
      <c r="K14" s="56"/>
      <c r="L14" s="56"/>
    </row>
    <row r="15" spans="1:12" ht="22" customHeight="1" x14ac:dyDescent="0.3">
      <c r="A15" s="33" cm="1">
        <f t="array" ref="A15">IFERROR(INDEX(Control!$C$4:$C$32,SMALL(IF(Control!$B$4:$B$32="Sí",ROW(Control!$B$4:$B$32)),4)-3)-INDEX(Control!$D$4:$D$32,SMALL(IF(Control!$B$4:$B$32="Sí",ROW(Control!$B$4:$B$32)),4)-3)+INDEX(Control!$E$4:$E$32,SMALL(IF(Control!$B$4:$B$32="Sí",ROW(Control!$B$4:$B$32)),4)-3)-SUM(INDEX(Control!$F$4:Y$32,SMALL(IF(Control!$B$4:$B$32="Sí",ROW(Control!$B$4:$B$32)),4)-3,0)),"")</f>
        <v>0</v>
      </c>
      <c r="B15" s="57" t="str" cm="1">
        <f t="array" ref="B15">IFERROR(INDEX(Control!$A$4:$A$32,SMALL(IF(Control!$B$4:$B$32="Sí",ROW(Control!$B$4:$B$32)),4)-3)&amp;IF(INDEX(Configuración!$C$10:$C$38,SMALL(IF(Control!$B$4:$B$32="Sí",ROW(Control!$B$4:$B$32)),4)-3)="Sí"," (solo para Enseñanzas Profesionales)",""),"")</f>
        <v>CANTO (solo para Enseñanzas Profesionales)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</row>
    <row r="16" spans="1:12" ht="22" customHeight="1" x14ac:dyDescent="0.3">
      <c r="A16" s="32" cm="1">
        <f t="array" ref="A16">IFERROR(INDEX(Control!$C$4:$C$32,SMALL(IF(Control!$B$4:$B$32="Sí",ROW(Control!$B$4:$B$32)),5)-3)-INDEX(Control!$D$4:$D$32,SMALL(IF(Control!$B$4:$B$32="Sí",ROW(Control!$B$4:$B$32)),5)-3)+INDEX(Control!$E$4:$E$32,SMALL(IF(Control!$B$4:$B$32="Sí",ROW(Control!$B$4:$B$32)),5)-3)-SUM(INDEX(Control!$F$4:Y$32,SMALL(IF(Control!$B$4:$B$32="Sí",ROW(Control!$B$4:$B$32)),5)-3,0)),"")</f>
        <v>0</v>
      </c>
      <c r="B16" s="55" t="str" cm="1">
        <f t="array" ref="B16">IFERROR(INDEX(Control!$A$4:$A$32,SMALL(IF(Control!$B$4:$B$32="Sí",ROW(Control!$B$4:$B$32)),5)-3)&amp;IF(INDEX(Configuración!$C$10:$C$38,SMALL(IF(Control!$B$4:$B$32="Sí",ROW(Control!$B$4:$B$32)),5)-3)="Sí"," (solo para Enseñanzas Profesionales)",""),"")</f>
        <v>CANTO VALENCIANO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</row>
    <row r="17" spans="1:12" ht="22" customHeight="1" x14ac:dyDescent="0.3">
      <c r="A17" s="33" cm="1">
        <f t="array" ref="A17">IFERROR(INDEX(Control!$C$4:$C$32,SMALL(IF(Control!$B$4:$B$32="Sí",ROW(Control!$B$4:$B$32)),6)-3)-INDEX(Control!$D$4:$D$32,SMALL(IF(Control!$B$4:$B$32="Sí",ROW(Control!$B$4:$B$32)),6)-3)+INDEX(Control!$E$4:$E$32,SMALL(IF(Control!$B$4:$B$32="Sí",ROW(Control!$B$4:$B$32)),6)-3)-SUM(INDEX(Control!$F$4:Y$32,SMALL(IF(Control!$B$4:$B$32="Sí",ROW(Control!$B$4:$B$32)),6)-3,0)),"")</f>
        <v>0</v>
      </c>
      <c r="B17" s="57" t="str" cm="1">
        <f t="array" ref="B17">IFERROR(INDEX(Control!$A$4:$A$32,SMALL(IF(Control!$B$4:$B$32="Sí",ROW(Control!$B$4:$B$32)),6)-3)&amp;IF(INDEX(Configuración!$C$10:$C$38,SMALL(IF(Control!$B$4:$B$32="Sí",ROW(Control!$B$4:$B$32)),6)-3)="Sí"," (solo para Enseñanzas Profesionales)",""),"")</f>
        <v>CLARINETE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</row>
    <row r="18" spans="1:12" ht="22" customHeight="1" x14ac:dyDescent="0.3">
      <c r="A18" s="32" cm="1">
        <f t="array" ref="A18">IFERROR(INDEX(Control!$C$4:$C$32,SMALL(IF(Control!$B$4:$B$32="Sí",ROW(Control!$B$4:$B$32)),7)-3)-INDEX(Control!$D$4:$D$32,SMALL(IF(Control!$B$4:$B$32="Sí",ROW(Control!$B$4:$B$32)),7)-3)+INDEX(Control!$E$4:$E$32,SMALL(IF(Control!$B$4:$B$32="Sí",ROW(Control!$B$4:$B$32)),7)-3)-SUM(INDEX(Control!$F$4:Y$32,SMALL(IF(Control!$B$4:$B$32="Sí",ROW(Control!$B$4:$B$32)),7)-3,0)),"")</f>
        <v>0</v>
      </c>
      <c r="B18" s="55" t="str" cm="1">
        <f t="array" ref="B18">IFERROR(INDEX(Control!$A$4:$A$32,SMALL(IF(Control!$B$4:$B$32="Sí",ROW(Control!$B$4:$B$32)),7)-3)&amp;IF(INDEX(Configuración!$C$10:$C$38,SMALL(IF(Control!$B$4:$B$32="Sí",ROW(Control!$B$4:$B$32)),7)-3)="Sí"," (solo para Enseñanzas Profesionales)",""),"")</f>
        <v>CLAVECÍN</v>
      </c>
      <c r="C18" s="56"/>
      <c r="D18" s="56"/>
      <c r="E18" s="56"/>
      <c r="F18" s="56"/>
      <c r="G18" s="56"/>
      <c r="H18" s="56"/>
      <c r="I18" s="56"/>
      <c r="J18" s="56"/>
      <c r="K18" s="56"/>
      <c r="L18" s="56"/>
    </row>
    <row r="19" spans="1:12" ht="22" customHeight="1" x14ac:dyDescent="0.3">
      <c r="A19" s="33" cm="1">
        <f t="array" ref="A19">IFERROR(INDEX(Control!$C$4:$C$32,SMALL(IF(Control!$B$4:$B$32="Sí",ROW(Control!$B$4:$B$32)),8)-3)-INDEX(Control!$D$4:$D$32,SMALL(IF(Control!$B$4:$B$32="Sí",ROW(Control!$B$4:$B$32)),8)-3)+INDEX(Control!$E$4:$E$32,SMALL(IF(Control!$B$4:$B$32="Sí",ROW(Control!$B$4:$B$32)),8)-3)-SUM(INDEX(Control!$F$4:Y$32,SMALL(IF(Control!$B$4:$B$32="Sí",ROW(Control!$B$4:$B$32)),8)-3,0)),"")</f>
        <v>0</v>
      </c>
      <c r="B19" s="57" t="str" cm="1">
        <f t="array" ref="B19">IFERROR(INDEX(Control!$A$4:$A$32,SMALL(IF(Control!$B$4:$B$32="Sí",ROW(Control!$B$4:$B$32)),8)-3)&amp;IF(INDEX(Configuración!$C$10:$C$38,SMALL(IF(Control!$B$4:$B$32="Sí",ROW(Control!$B$4:$B$32)),8)-3)="Sí"," (solo para Enseñanzas Profesionales)",""),"")</f>
        <v>CONTRABAJO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</row>
    <row r="20" spans="1:12" ht="22" customHeight="1" x14ac:dyDescent="0.3">
      <c r="A20" s="32" cm="1">
        <f t="array" ref="A20">IFERROR(INDEX(Control!$C$4:$C$32,SMALL(IF(Control!$B$4:$B$32="Sí",ROW(Control!$B$4:$B$32)),9)-3)-INDEX(Control!$D$4:$D$32,SMALL(IF(Control!$B$4:$B$32="Sí",ROW(Control!$B$4:$B$32)),9)-3)+INDEX(Control!$E$4:$E$32,SMALL(IF(Control!$B$4:$B$32="Sí",ROW(Control!$B$4:$B$32)),9)-3)-SUM(INDEX(Control!$F$4:Y$32,SMALL(IF(Control!$B$4:$B$32="Sí",ROW(Control!$B$4:$B$32)),9)-3,0)),"")</f>
        <v>0</v>
      </c>
      <c r="B20" s="55" t="str" cm="1">
        <f t="array" ref="B20">IFERROR(INDEX(Control!$A$4:$A$32,SMALL(IF(Control!$B$4:$B$32="Sí",ROW(Control!$B$4:$B$32)),9)-3)&amp;IF(INDEX(Configuración!$C$10:$C$38,SMALL(IF(Control!$B$4:$B$32="Sí",ROW(Control!$B$4:$B$32)),9)-3)="Sí"," (solo para Enseñanzas Profesionales)",""),"")</f>
        <v>DULZAINA</v>
      </c>
      <c r="C20" s="56"/>
      <c r="D20" s="56"/>
      <c r="E20" s="56"/>
      <c r="F20" s="56"/>
      <c r="G20" s="56"/>
      <c r="H20" s="56"/>
      <c r="I20" s="56"/>
      <c r="J20" s="56"/>
      <c r="K20" s="56"/>
      <c r="L20" s="56"/>
    </row>
    <row r="21" spans="1:12" ht="22" customHeight="1" x14ac:dyDescent="0.3">
      <c r="A21" s="33" cm="1">
        <f t="array" ref="A21">IFERROR(INDEX(Control!$C$4:$C$32,SMALL(IF(Control!$B$4:$B$32="Sí",ROW(Control!$B$4:$B$32)),10)-3)-INDEX(Control!$D$4:$D$32,SMALL(IF(Control!$B$4:$B$32="Sí",ROW(Control!$B$4:$B$32)),10)-3)+INDEX(Control!$E$4:$E$32,SMALL(IF(Control!$B$4:$B$32="Sí",ROW(Control!$B$4:$B$32)),10)-3)-SUM(INDEX(Control!$F$4:Y$32,SMALL(IF(Control!$B$4:$B$32="Sí",ROW(Control!$B$4:$B$32)),10)-3,0)),"")</f>
        <v>0</v>
      </c>
      <c r="B21" s="57" t="str" cm="1">
        <f t="array" ref="B21">IFERROR(INDEX(Control!$A$4:$A$32,SMALL(IF(Control!$B$4:$B$32="Sí",ROW(Control!$B$4:$B$32)),10)-3)&amp;IF(INDEX(Configuración!$C$10:$C$38,SMALL(IF(Control!$B$4:$B$32="Sí",ROW(Control!$B$4:$B$32)),10)-3)="Sí"," (solo para Enseñanzas Profesionales)",""),"")</f>
        <v>FAGOT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</row>
    <row r="22" spans="1:12" ht="22" customHeight="1" x14ac:dyDescent="0.3">
      <c r="A22" s="32" cm="1">
        <f t="array" ref="A22">IFERROR(INDEX(Control!$C$4:$C$32,SMALL(IF(Control!$B$4:$B$32="Sí",ROW(Control!$B$4:$B$32)),11)-3)-INDEX(Control!$D$4:$D$32,SMALL(IF(Control!$B$4:$B$32="Sí",ROW(Control!$B$4:$B$32)),11)-3)+INDEX(Control!$E$4:$E$32,SMALL(IF(Control!$B$4:$B$32="Sí",ROW(Control!$B$4:$B$32)),11)-3)-SUM(INDEX(Control!$F$4:Y$32,SMALL(IF(Control!$B$4:$B$32="Sí",ROW(Control!$B$4:$B$32)),11)-3,0)),"")</f>
        <v>0</v>
      </c>
      <c r="B22" s="55" t="str" cm="1">
        <f t="array" ref="B22">IFERROR(INDEX(Control!$A$4:$A$32,SMALL(IF(Control!$B$4:$B$32="Sí",ROW(Control!$B$4:$B$32)),11)-3)&amp;IF(INDEX(Configuración!$C$10:$C$38,SMALL(IF(Control!$B$4:$B$32="Sí",ROW(Control!$B$4:$B$32)),11)-3)="Sí"," (solo para Enseñanzas Profesionales)",""),"")</f>
        <v>FLAUTA</v>
      </c>
      <c r="C22" s="56"/>
      <c r="D22" s="56"/>
      <c r="E22" s="56"/>
      <c r="F22" s="56"/>
      <c r="G22" s="56"/>
      <c r="H22" s="56"/>
      <c r="I22" s="56"/>
      <c r="J22" s="56"/>
      <c r="K22" s="56"/>
      <c r="L22" s="56"/>
    </row>
    <row r="23" spans="1:12" ht="22" customHeight="1" x14ac:dyDescent="0.3">
      <c r="A23" s="33" cm="1">
        <f t="array" ref="A23">IFERROR(INDEX(Control!$C$4:$C$32,SMALL(IF(Control!$B$4:$B$32="Sí",ROW(Control!$B$4:$B$32)),12)-3)-INDEX(Control!$D$4:$D$32,SMALL(IF(Control!$B$4:$B$32="Sí",ROW(Control!$B$4:$B$32)),12)-3)+INDEX(Control!$E$4:$E$32,SMALL(IF(Control!$B$4:$B$32="Sí",ROW(Control!$B$4:$B$32)),12)-3)-SUM(INDEX(Control!$F$4:Y$32,SMALL(IF(Control!$B$4:$B$32="Sí",ROW(Control!$B$4:$B$32)),12)-3,0)),"")</f>
        <v>0</v>
      </c>
      <c r="B23" s="57" t="str" cm="1">
        <f t="array" ref="B23">IFERROR(INDEX(Control!$A$4:$A$32,SMALL(IF(Control!$B$4:$B$32="Sí",ROW(Control!$B$4:$B$32)),12)-3)&amp;IF(INDEX(Configuración!$C$10:$C$38,SMALL(IF(Control!$B$4:$B$32="Sí",ROW(Control!$B$4:$B$32)),12)-3)="Sí"," (solo para Enseñanzas Profesionales)",""),"")</f>
        <v>FLAUTA DE PICO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</row>
    <row r="24" spans="1:12" ht="22" customHeight="1" x14ac:dyDescent="0.3">
      <c r="A24" s="32" cm="1">
        <f t="array" ref="A24">IFERROR(INDEX(Control!$C$4:$C$32,SMALL(IF(Control!$B$4:$B$32="Sí",ROW(Control!$B$4:$B$32)),13)-3)-INDEX(Control!$D$4:$D$32,SMALL(IF(Control!$B$4:$B$32="Sí",ROW(Control!$B$4:$B$32)),13)-3)+INDEX(Control!$E$4:$E$32,SMALL(IF(Control!$B$4:$B$32="Sí",ROW(Control!$B$4:$B$32)),13)-3)-SUM(INDEX(Control!$F$4:Y$32,SMALL(IF(Control!$B$4:$B$32="Sí",ROW(Control!$B$4:$B$32)),13)-3,0)),"")</f>
        <v>0</v>
      </c>
      <c r="B24" s="55" t="str" cm="1">
        <f t="array" ref="B24">IFERROR(INDEX(Control!$A$4:$A$32,SMALL(IF(Control!$B$4:$B$32="Sí",ROW(Control!$B$4:$B$32)),13)-3)&amp;IF(INDEX(Configuración!$C$10:$C$38,SMALL(IF(Control!$B$4:$B$32="Sí",ROW(Control!$B$4:$B$32)),13)-3)="Sí"," (solo para Enseñanzas Profesionales)",""),"")</f>
        <v>GUITARRA</v>
      </c>
      <c r="C24" s="56"/>
      <c r="D24" s="56"/>
      <c r="E24" s="56"/>
      <c r="F24" s="56"/>
      <c r="G24" s="56"/>
      <c r="H24" s="56"/>
      <c r="I24" s="56"/>
      <c r="J24" s="56"/>
      <c r="K24" s="56"/>
      <c r="L24" s="56"/>
    </row>
    <row r="25" spans="1:12" ht="22" customHeight="1" x14ac:dyDescent="0.3">
      <c r="A25" s="33" cm="1">
        <f t="array" ref="A25">IFERROR(INDEX(Control!$C$4:$C$32,SMALL(IF(Control!$B$4:$B$32="Sí",ROW(Control!$B$4:$B$32)),14)-3)-INDEX(Control!$D$4:$D$32,SMALL(IF(Control!$B$4:$B$32="Sí",ROW(Control!$B$4:$B$32)),14)-3)+INDEX(Control!$E$4:$E$32,SMALL(IF(Control!$B$4:$B$32="Sí",ROW(Control!$B$4:$B$32)),14)-3)-SUM(INDEX(Control!$F$4:Y$32,SMALL(IF(Control!$B$4:$B$32="Sí",ROW(Control!$B$4:$B$32)),14)-3,0)),"")</f>
        <v>0</v>
      </c>
      <c r="B25" s="57" t="str" cm="1">
        <f t="array" ref="B25">IFERROR(INDEX(Control!$A$4:$A$32,SMALL(IF(Control!$B$4:$B$32="Sí",ROW(Control!$B$4:$B$32)),14)-3)&amp;IF(INDEX(Configuración!$C$10:$C$38,SMALL(IF(Control!$B$4:$B$32="Sí",ROW(Control!$B$4:$B$32)),14)-3)="Sí"," (solo para Enseñanzas Profesionales)",""),"")</f>
        <v>GUITARRA ELÉCTRICA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</row>
    <row r="26" spans="1:12" ht="22" customHeight="1" x14ac:dyDescent="0.3">
      <c r="A26" s="32" cm="1">
        <f t="array" ref="A26">IFERROR(INDEX(Control!$C$4:$C$32,SMALL(IF(Control!$B$4:$B$32="Sí",ROW(Control!$B$4:$B$32)),15)-3)-INDEX(Control!$D$4:$D$32,SMALL(IF(Control!$B$4:$B$32="Sí",ROW(Control!$B$4:$B$32)),15)-3)+INDEX(Control!$E$4:$E$32,SMALL(IF(Control!$B$4:$B$32="Sí",ROW(Control!$B$4:$B$32)),15)-3)-SUM(INDEX(Control!$F$4:Y$32,SMALL(IF(Control!$B$4:$B$32="Sí",ROW(Control!$B$4:$B$32)),15)-3,0)),"")</f>
        <v>0</v>
      </c>
      <c r="B26" s="55" t="str" cm="1">
        <f t="array" ref="B26">IFERROR(INDEX(Control!$A$4:$A$32,SMALL(IF(Control!$B$4:$B$32="Sí",ROW(Control!$B$4:$B$32)),15)-3)&amp;IF(INDEX(Configuración!$C$10:$C$38,SMALL(IF(Control!$B$4:$B$32="Sí",ROW(Control!$B$4:$B$32)),15)-3)="Sí"," (solo para Enseñanzas Profesionales)",""),"")</f>
        <v>INSTRUMENTOS DE CUERDA PULSADA DEL RENACIMIENTO Y BARROCO</v>
      </c>
      <c r="C26" s="56"/>
      <c r="D26" s="56"/>
      <c r="E26" s="56"/>
      <c r="F26" s="56"/>
      <c r="G26" s="56"/>
      <c r="H26" s="56"/>
      <c r="I26" s="56"/>
      <c r="J26" s="56"/>
      <c r="K26" s="56"/>
      <c r="L26" s="56"/>
    </row>
    <row r="27" spans="1:12" ht="22" customHeight="1" x14ac:dyDescent="0.3">
      <c r="A27" s="33" cm="1">
        <f t="array" ref="A27">IFERROR(INDEX(Control!$C$4:$C$32,SMALL(IF(Control!$B$4:$B$32="Sí",ROW(Control!$B$4:$B$32)),16)-3)-INDEX(Control!$D$4:$D$32,SMALL(IF(Control!$B$4:$B$32="Sí",ROW(Control!$B$4:$B$32)),16)-3)+INDEX(Control!$E$4:$E$32,SMALL(IF(Control!$B$4:$B$32="Sí",ROW(Control!$B$4:$B$32)),16)-3)-SUM(INDEX(Control!$F$4:Y$32,SMALL(IF(Control!$B$4:$B$32="Sí",ROW(Control!$B$4:$B$32)),16)-3,0)),"")</f>
        <v>0</v>
      </c>
      <c r="B27" s="57" t="str" cm="1">
        <f t="array" ref="B27">IFERROR(INDEX(Control!$A$4:$A$32,SMALL(IF(Control!$B$4:$B$32="Sí",ROW(Control!$B$4:$B$32)),16)-3)&amp;IF(INDEX(Configuración!$C$10:$C$38,SMALL(IF(Control!$B$4:$B$32="Sí",ROW(Control!$B$4:$B$32)),16)-3)="Sí"," (solo para Enseñanzas Profesionales)",""),"")</f>
        <v>INSTRUMENTOS DE PLECTRO</v>
      </c>
      <c r="C27" s="58"/>
      <c r="D27" s="58"/>
      <c r="E27" s="58"/>
      <c r="F27" s="58"/>
      <c r="G27" s="58"/>
      <c r="H27" s="58"/>
      <c r="I27" s="58"/>
      <c r="J27" s="58"/>
      <c r="K27" s="58"/>
      <c r="L27" s="58"/>
    </row>
    <row r="28" spans="1:12" ht="22" customHeight="1" x14ac:dyDescent="0.3">
      <c r="A28" s="32" cm="1">
        <f t="array" ref="A28">IFERROR(INDEX(Control!$C$4:$C$32,SMALL(IF(Control!$B$4:$B$32="Sí",ROW(Control!$B$4:$B$32)),17)-3)-INDEX(Control!$D$4:$D$32,SMALL(IF(Control!$B$4:$B$32="Sí",ROW(Control!$B$4:$B$32)),17)-3)+INDEX(Control!$E$4:$E$32,SMALL(IF(Control!$B$4:$B$32="Sí",ROW(Control!$B$4:$B$32)),17)-3)-SUM(INDEX(Control!$F$4:Y$32,SMALL(IF(Control!$B$4:$B$32="Sí",ROW(Control!$B$4:$B$32)),17)-3,0)),"")</f>
        <v>0</v>
      </c>
      <c r="B28" s="55" t="str" cm="1">
        <f t="array" ref="B28">IFERROR(INDEX(Control!$A$4:$A$32,SMALL(IF(Control!$B$4:$B$32="Sí",ROW(Control!$B$4:$B$32)),17)-3)&amp;IF(INDEX(Configuración!$C$10:$C$38,SMALL(IF(Control!$B$4:$B$32="Sí",ROW(Control!$B$4:$B$32)),17)-3)="Sí"," (solo para Enseñanzas Profesionales)",""),"")</f>
        <v>OBOE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</row>
    <row r="29" spans="1:12" ht="22" customHeight="1" x14ac:dyDescent="0.3">
      <c r="A29" s="33" cm="1">
        <f t="array" ref="A29">IFERROR(INDEX(Control!$C$4:$C$32,SMALL(IF(Control!$B$4:$B$32="Sí",ROW(Control!$B$4:$B$32)),18)-3)-INDEX(Control!$D$4:$D$32,SMALL(IF(Control!$B$4:$B$32="Sí",ROW(Control!$B$4:$B$32)),18)-3)+INDEX(Control!$E$4:$E$32,SMALL(IF(Control!$B$4:$B$32="Sí",ROW(Control!$B$4:$B$32)),18)-3)-SUM(INDEX(Control!$F$4:Y$32,SMALL(IF(Control!$B$4:$B$32="Sí",ROW(Control!$B$4:$B$32)),18)-3,0)),"")</f>
        <v>0</v>
      </c>
      <c r="B29" s="57" t="str" cm="1">
        <f t="array" ref="B29">IFERROR(INDEX(Control!$A$4:$A$32,SMALL(IF(Control!$B$4:$B$32="Sí",ROW(Control!$B$4:$B$32)),18)-3)&amp;IF(INDEX(Configuración!$C$10:$C$38,SMALL(IF(Control!$B$4:$B$32="Sí",ROW(Control!$B$4:$B$32)),18)-3)="Sí"," (solo para Enseñanzas Profesionales)",""),"")</f>
        <v>ÓRGANO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</row>
    <row r="30" spans="1:12" ht="22" customHeight="1" x14ac:dyDescent="0.3">
      <c r="A30" s="32" cm="1">
        <f t="array" ref="A30">IFERROR(INDEX(Control!$C$4:$C$32,SMALL(IF(Control!$B$4:$B$32="Sí",ROW(Control!$B$4:$B$32)),19)-3)-INDEX(Control!$D$4:$D$32,SMALL(IF(Control!$B$4:$B$32="Sí",ROW(Control!$B$4:$B$32)),19)-3)+INDEX(Control!$E$4:$E$32,SMALL(IF(Control!$B$4:$B$32="Sí",ROW(Control!$B$4:$B$32)),19)-3)-SUM(INDEX(Control!$F$4:Y$32,SMALL(IF(Control!$B$4:$B$32="Sí",ROW(Control!$B$4:$B$32)),19)-3,0)),"")</f>
        <v>0</v>
      </c>
      <c r="B30" s="55" t="str" cm="1">
        <f t="array" ref="B30">IFERROR(INDEX(Control!$A$4:$A$32,SMALL(IF(Control!$B$4:$B$32="Sí",ROW(Control!$B$4:$B$32)),19)-3)&amp;IF(INDEX(Configuración!$C$10:$C$38,SMALL(IF(Control!$B$4:$B$32="Sí",ROW(Control!$B$4:$B$32)),19)-3)="Sí"," (solo para Enseñanzas Profesionales)",""),"")</f>
        <v>PERCUSIÓN</v>
      </c>
      <c r="C30" s="56"/>
      <c r="D30" s="56"/>
      <c r="E30" s="56"/>
      <c r="F30" s="56"/>
      <c r="G30" s="56"/>
      <c r="H30" s="56"/>
      <c r="I30" s="56"/>
      <c r="J30" s="56"/>
      <c r="K30" s="56"/>
      <c r="L30" s="56"/>
    </row>
    <row r="31" spans="1:12" ht="22" customHeight="1" x14ac:dyDescent="0.3">
      <c r="A31" s="33" cm="1">
        <f t="array" ref="A31">IFERROR(INDEX(Control!$C$4:$C$32,SMALL(IF(Control!$B$4:$B$32="Sí",ROW(Control!$B$4:$B$32)),20)-3)-INDEX(Control!$D$4:$D$32,SMALL(IF(Control!$B$4:$B$32="Sí",ROW(Control!$B$4:$B$32)),20)-3)+INDEX(Control!$E$4:$E$32,SMALL(IF(Control!$B$4:$B$32="Sí",ROW(Control!$B$4:$B$32)),20)-3)-SUM(INDEX(Control!$F$4:Y$32,SMALL(IF(Control!$B$4:$B$32="Sí",ROW(Control!$B$4:$B$32)),20)-3,0)),"")</f>
        <v>0</v>
      </c>
      <c r="B31" s="57" t="str" cm="1">
        <f t="array" ref="B31">IFERROR(INDEX(Control!$A$4:$A$32,SMALL(IF(Control!$B$4:$B$32="Sí",ROW(Control!$B$4:$B$32)),20)-3)&amp;IF(INDEX(Configuración!$C$10:$C$38,SMALL(IF(Control!$B$4:$B$32="Sí",ROW(Control!$B$4:$B$32)),20)-3)="Sí"," (solo para Enseñanzas Profesionales)",""),"")</f>
        <v>PIANO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</row>
    <row r="32" spans="1:12" ht="22" customHeight="1" x14ac:dyDescent="0.3">
      <c r="A32" s="32" cm="1">
        <f t="array" ref="A32">IFERROR(INDEX(Control!$C$4:$C$32,SMALL(IF(Control!$B$4:$B$32="Sí",ROW(Control!$B$4:$B$32)),21)-3)-INDEX(Control!$D$4:$D$32,SMALL(IF(Control!$B$4:$B$32="Sí",ROW(Control!$B$4:$B$32)),21)-3)+INDEX(Control!$E$4:$E$32,SMALL(IF(Control!$B$4:$B$32="Sí",ROW(Control!$B$4:$B$32)),21)-3)-SUM(INDEX(Control!$F$4:Y$32,SMALL(IF(Control!$B$4:$B$32="Sí",ROW(Control!$B$4:$B$32)),21)-3,0)),"")</f>
        <v>0</v>
      </c>
      <c r="B32" s="55" t="str" cm="1">
        <f t="array" ref="B32">IFERROR(INDEX(Control!$A$4:$A$32,SMALL(IF(Control!$B$4:$B$32="Sí",ROW(Control!$B$4:$B$32)),21)-3)&amp;IF(INDEX(Configuración!$C$10:$C$38,SMALL(IF(Control!$B$4:$B$32="Sí",ROW(Control!$B$4:$B$32)),21)-3)="Sí"," (solo para Enseñanzas Profesionales)",""),"")</f>
        <v>SAXOFÓN</v>
      </c>
      <c r="C32" s="56"/>
      <c r="D32" s="56"/>
      <c r="E32" s="56"/>
      <c r="F32" s="56"/>
      <c r="G32" s="56"/>
      <c r="H32" s="56"/>
      <c r="I32" s="56"/>
      <c r="J32" s="56"/>
      <c r="K32" s="56"/>
      <c r="L32" s="56"/>
    </row>
    <row r="33" spans="1:12" ht="22" customHeight="1" x14ac:dyDescent="0.3">
      <c r="A33" s="33" cm="1">
        <f t="array" ref="A33">IFERROR(INDEX(Control!$C$4:$C$32,SMALL(IF(Control!$B$4:$B$32="Sí",ROW(Control!$B$4:$B$32)),22)-3)-INDEX(Control!$D$4:$D$32,SMALL(IF(Control!$B$4:$B$32="Sí",ROW(Control!$B$4:$B$32)),22)-3)+INDEX(Control!$E$4:$E$32,SMALL(IF(Control!$B$4:$B$32="Sí",ROW(Control!$B$4:$B$32)),22)-3)-SUM(INDEX(Control!$F$4:Y$32,SMALL(IF(Control!$B$4:$B$32="Sí",ROW(Control!$B$4:$B$32)),22)-3,0)),"")</f>
        <v>0</v>
      </c>
      <c r="B33" s="57" t="str" cm="1">
        <f t="array" ref="B33">IFERROR(INDEX(Control!$A$4:$A$32,SMALL(IF(Control!$B$4:$B$32="Sí",ROW(Control!$B$4:$B$32)),22)-3)&amp;IF(INDEX(Configuración!$C$10:$C$38,SMALL(IF(Control!$B$4:$B$32="Sí",ROW(Control!$B$4:$B$32)),22)-3)="Sí"," (solo para Enseñanzas Profesionales)",""),"")</f>
        <v>TROMBÓN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</row>
    <row r="34" spans="1:12" ht="22" customHeight="1" x14ac:dyDescent="0.3">
      <c r="A34" s="32" cm="1">
        <f t="array" ref="A34">IFERROR(INDEX(Control!$C$4:$C$32,SMALL(IF(Control!$B$4:$B$32="Sí",ROW(Control!$B$4:$B$32)),23)-3)-INDEX(Control!$D$4:$D$32,SMALL(IF(Control!$B$4:$B$32="Sí",ROW(Control!$B$4:$B$32)),23)-3)+INDEX(Control!$E$4:$E$32,SMALL(IF(Control!$B$4:$B$32="Sí",ROW(Control!$B$4:$B$32)),23)-3)-SUM(INDEX(Control!$F$4:Y$32,SMALL(IF(Control!$B$4:$B$32="Sí",ROW(Control!$B$4:$B$32)),23)-3,0)),"")</f>
        <v>0</v>
      </c>
      <c r="B34" s="55" t="str" cm="1">
        <f t="array" ref="B34">IFERROR(INDEX(Control!$A$4:$A$32,SMALL(IF(Control!$B$4:$B$32="Sí",ROW(Control!$B$4:$B$32)),23)-3)&amp;IF(INDEX(Configuración!$C$10:$C$38,SMALL(IF(Control!$B$4:$B$32="Sí",ROW(Control!$B$4:$B$32)),23)-3)="Sí"," (solo para Enseñanzas Profesionales)",""),"")</f>
        <v>TROMPA</v>
      </c>
      <c r="C34" s="56"/>
      <c r="D34" s="56"/>
      <c r="E34" s="56"/>
      <c r="F34" s="56"/>
      <c r="G34" s="56"/>
      <c r="H34" s="56"/>
      <c r="I34" s="56"/>
      <c r="J34" s="56"/>
      <c r="K34" s="56"/>
      <c r="L34" s="56"/>
    </row>
    <row r="35" spans="1:12" ht="22" customHeight="1" x14ac:dyDescent="0.3">
      <c r="A35" s="33" cm="1">
        <f t="array" ref="A35">IFERROR(INDEX(Control!$C$4:$C$32,SMALL(IF(Control!$B$4:$B$32="Sí",ROW(Control!$B$4:$B$32)),24)-3)-INDEX(Control!$D$4:$D$32,SMALL(IF(Control!$B$4:$B$32="Sí",ROW(Control!$B$4:$B$32)),24)-3)+INDEX(Control!$E$4:$E$32,SMALL(IF(Control!$B$4:$B$32="Sí",ROW(Control!$B$4:$B$32)),24)-3)-SUM(INDEX(Control!$F$4:Y$32,SMALL(IF(Control!$B$4:$B$32="Sí",ROW(Control!$B$4:$B$32)),24)-3,0)),"")</f>
        <v>0</v>
      </c>
      <c r="B35" s="57" t="str" cm="1">
        <f t="array" ref="B35">IFERROR(INDEX(Control!$A$4:$A$32,SMALL(IF(Control!$B$4:$B$32="Sí",ROW(Control!$B$4:$B$32)),24)-3)&amp;IF(INDEX(Configuración!$C$10:$C$38,SMALL(IF(Control!$B$4:$B$32="Sí",ROW(Control!$B$4:$B$32)),24)-3)="Sí"," (solo para Enseñanzas Profesionales)",""),"")</f>
        <v>TROMPETA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</row>
    <row r="36" spans="1:12" ht="22" customHeight="1" x14ac:dyDescent="0.3">
      <c r="A36" s="32" cm="1">
        <f t="array" ref="A36">IFERROR(INDEX(Control!$C$4:$C$32,SMALL(IF(Control!$B$4:$B$32="Sí",ROW(Control!$B$4:$B$32)),25)-3)-INDEX(Control!$D$4:$D$32,SMALL(IF(Control!$B$4:$B$32="Sí",ROW(Control!$B$4:$B$32)),25)-3)+INDEX(Control!$E$4:$E$32,SMALL(IF(Control!$B$4:$B$32="Sí",ROW(Control!$B$4:$B$32)),25)-3)-SUM(INDEX(Control!$F$4:Y$32,SMALL(IF(Control!$B$4:$B$32="Sí",ROW(Control!$B$4:$B$32)),25)-3,0)),"")</f>
        <v>0</v>
      </c>
      <c r="B36" s="55" t="str" cm="1">
        <f t="array" ref="B36">IFERROR(INDEX(Control!$A$4:$A$32,SMALL(IF(Control!$B$4:$B$32="Sí",ROW(Control!$B$4:$B$32)),25)-3)&amp;IF(INDEX(Configuración!$C$10:$C$38,SMALL(IF(Control!$B$4:$B$32="Sí",ROW(Control!$B$4:$B$32)),25)-3)="Sí"," (solo para Enseñanzas Profesionales)",""),"")</f>
        <v>TUBA</v>
      </c>
      <c r="C36" s="56"/>
      <c r="D36" s="56"/>
      <c r="E36" s="56"/>
      <c r="F36" s="56"/>
      <c r="G36" s="56"/>
      <c r="H36" s="56"/>
      <c r="I36" s="56"/>
      <c r="J36" s="56"/>
      <c r="K36" s="56"/>
      <c r="L36" s="56"/>
    </row>
    <row r="37" spans="1:12" ht="22" customHeight="1" x14ac:dyDescent="0.3">
      <c r="A37" s="33" cm="1">
        <f t="array" ref="A37">IFERROR(INDEX(Control!$C$4:$C$32,SMALL(IF(Control!$B$4:$B$32="Sí",ROW(Control!$B$4:$B$32)),26)-3)-INDEX(Control!$D$4:$D$32,SMALL(IF(Control!$B$4:$B$32="Sí",ROW(Control!$B$4:$B$32)),26)-3)+INDEX(Control!$E$4:$E$32,SMALL(IF(Control!$B$4:$B$32="Sí",ROW(Control!$B$4:$B$32)),26)-3)-SUM(INDEX(Control!$F$4:Y$32,SMALL(IF(Control!$B$4:$B$32="Sí",ROW(Control!$B$4:$B$32)),26)-3,0)),"")</f>
        <v>0</v>
      </c>
      <c r="B37" s="57" t="str" cm="1">
        <f t="array" ref="B37">IFERROR(INDEX(Control!$A$4:$A$32,SMALL(IF(Control!$B$4:$B$32="Sí",ROW(Control!$B$4:$B$32)),26)-3)&amp;IF(INDEX(Configuración!$C$10:$C$38,SMALL(IF(Control!$B$4:$B$32="Sí",ROW(Control!$B$4:$B$32)),26)-3)="Sí"," (solo para Enseñanzas Profesionales)",""),"")</f>
        <v>VIOLA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</row>
    <row r="38" spans="1:12" ht="22" customHeight="1" x14ac:dyDescent="0.3">
      <c r="A38" s="32" cm="1">
        <f t="array" ref="A38">IFERROR(INDEX(Control!$C$4:$C$32,SMALL(IF(Control!$B$4:$B$32="Sí",ROW(Control!$B$4:$B$32)),27)-3)-INDEX(Control!$D$4:$D$32,SMALL(IF(Control!$B$4:$B$32="Sí",ROW(Control!$B$4:$B$32)),27)-3)+INDEX(Control!$E$4:$E$32,SMALL(IF(Control!$B$4:$B$32="Sí",ROW(Control!$B$4:$B$32)),27)-3)-SUM(INDEX(Control!$F$4:Y$32,SMALL(IF(Control!$B$4:$B$32="Sí",ROW(Control!$B$4:$B$32)),27)-3,0)),"")</f>
        <v>0</v>
      </c>
      <c r="B38" s="55" t="str" cm="1">
        <f t="array" ref="B38">IFERROR(INDEX(Control!$A$4:$A$32,SMALL(IF(Control!$B$4:$B$32="Sí",ROW(Control!$B$4:$B$32)),27)-3)&amp;IF(INDEX(Configuración!$C$10:$C$38,SMALL(IF(Control!$B$4:$B$32="Sí",ROW(Control!$B$4:$B$32)),27)-3)="Sí"," (solo para Enseñanzas Profesionales)",""),"")</f>
        <v>VIOLA DA GAMBA</v>
      </c>
      <c r="C38" s="56"/>
      <c r="D38" s="56"/>
      <c r="E38" s="56"/>
      <c r="F38" s="56"/>
      <c r="G38" s="56"/>
      <c r="H38" s="56"/>
      <c r="I38" s="56"/>
      <c r="J38" s="56"/>
      <c r="K38" s="56"/>
      <c r="L38" s="56"/>
    </row>
    <row r="39" spans="1:12" ht="22" customHeight="1" x14ac:dyDescent="0.3">
      <c r="A39" s="33" cm="1">
        <f t="array" ref="A39">IFERROR(INDEX(Control!$C$4:$C$32,SMALL(IF(Control!$B$4:$B$32="Sí",ROW(Control!$B$4:$B$32)),28)-3)-INDEX(Control!$D$4:$D$32,SMALL(IF(Control!$B$4:$B$32="Sí",ROW(Control!$B$4:$B$32)),28)-3)+INDEX(Control!$E$4:$E$32,SMALL(IF(Control!$B$4:$B$32="Sí",ROW(Control!$B$4:$B$32)),28)-3)-SUM(INDEX(Control!$F$4:Y$32,SMALL(IF(Control!$B$4:$B$32="Sí",ROW(Control!$B$4:$B$32)),28)-3,0)),"")</f>
        <v>0</v>
      </c>
      <c r="B39" s="57" t="str" cm="1">
        <f t="array" ref="B39">IFERROR(INDEX(Control!$A$4:$A$32,SMALL(IF(Control!$B$4:$B$32="Sí",ROW(Control!$B$4:$B$32)),28)-3)&amp;IF(INDEX(Configuración!$C$10:$C$38,SMALL(IF(Control!$B$4:$B$32="Sí",ROW(Control!$B$4:$B$32)),28)-3)="Sí"," (solo para Enseñanzas Profesionales)",""),"")</f>
        <v>VIOLÍN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</row>
    <row r="40" spans="1:12" ht="22" customHeight="1" x14ac:dyDescent="0.3">
      <c r="A40" s="32" cm="1">
        <f t="array" ref="A40">IFERROR(INDEX(Control!$C$4:$C$32,SMALL(IF(Control!$B$4:$B$32="Sí",ROW(Control!$B$4:$B$32)),29)-3)-INDEX(Control!$D$4:$D$32,SMALL(IF(Control!$B$4:$B$32="Sí",ROW(Control!$B$4:$B$32)),29)-3)+INDEX(Control!$E$4:$E$32,SMALL(IF(Control!$B$4:$B$32="Sí",ROW(Control!$B$4:$B$32)),29)-3)-SUM(INDEX(Control!$F$4:Y$32,SMALL(IF(Control!$B$4:$B$32="Sí",ROW(Control!$B$4:$B$32)),29)-3,0)),"")</f>
        <v>0</v>
      </c>
      <c r="B40" s="55" t="str" cm="1">
        <f t="array" ref="B40">IFERROR(INDEX(Control!$A$4:$A$32,SMALL(IF(Control!$B$4:$B$32="Sí",ROW(Control!$B$4:$B$32)),29)-3)&amp;IF(INDEX(Configuración!$C$10:$C$38,SMALL(IF(Control!$B$4:$B$32="Sí",ROW(Control!$B$4:$B$32)),29)-3)="Sí"," (solo para Enseñanzas Profesionales)",""),"")</f>
        <v>VIOLONCHELO</v>
      </c>
      <c r="C40" s="56"/>
      <c r="D40" s="56"/>
      <c r="E40" s="56"/>
      <c r="F40" s="56"/>
      <c r="G40" s="56"/>
      <c r="H40" s="56"/>
      <c r="I40" s="56"/>
      <c r="J40" s="56"/>
      <c r="K40" s="56"/>
      <c r="L40" s="56"/>
    </row>
    <row r="41" spans="1:12" ht="22" customHeight="1" thickBot="1" x14ac:dyDescent="0.35">
      <c r="A41" s="43" t="str" cm="1">
        <f t="array" ref="A41">IFERROR(INDEX(Control!$C$4:$C$32,SMALL(IF(Control!$B$4:$B$32="Sí",ROW(Control!$B$4:$B$32)),30)-3)-INDEX(Control!$D$4:$D$32,SMALL(IF(Control!$B$4:$B$32="Sí",ROW(Control!$B$4:$B$32)),30)-3)+INDEX(Control!$E$4:$E$32,SMALL(IF(Control!$B$4:$B$32="Sí",ROW(Control!$B$4:$B$32)),30)-3)-SUM(INDEX(Control!$F$4:Y$32,SMALL(IF(Control!$B$4:$B$32="Sí",ROW(Control!$B$4:$B$32)),30)-3,0)),"")</f>
        <v/>
      </c>
      <c r="B41" s="70" t="str" cm="1">
        <f t="array" ref="B41">IFERROR(INDEX(Control!$A$4:$A$32,SMALL(IF(Control!$B$4:$B$32="Sí",ROW(Control!$B$4:$B$32)),30)-3)&amp;IF(INDEX(Configuración!$C$10:$C$38,SMALL(IF(Control!$B$4:$B$32="Sí",ROW(Control!$B$4:$B$32)),30)-3)="Sí"," (solo para Enseñanzas Profesionales)",""),"")</f>
        <v/>
      </c>
      <c r="C41" s="71"/>
      <c r="D41" s="71"/>
      <c r="E41" s="71"/>
      <c r="F41" s="71"/>
      <c r="G41" s="71"/>
      <c r="H41" s="71"/>
      <c r="I41" s="71"/>
      <c r="J41" s="71"/>
      <c r="K41" s="71"/>
      <c r="L41" s="71"/>
    </row>
    <row r="42" spans="1:12" ht="30" customHeight="1" thickTop="1" x14ac:dyDescent="0.3">
      <c r="A42" s="44">
        <f>SUM(A12:A41)</f>
        <v>0</v>
      </c>
      <c r="B42" s="54" t="s">
        <v>188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</row>
    <row r="43" spans="1:12" ht="20" customHeight="1" x14ac:dyDescent="0.2">
      <c r="A43" s="68" t="s">
        <v>113</v>
      </c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</row>
    <row r="44" spans="1:12" ht="14" customHeight="1" x14ac:dyDescent="0.2">
      <c r="A44" s="29" t="s">
        <v>67</v>
      </c>
      <c r="B44" s="65" t="s">
        <v>41</v>
      </c>
      <c r="C44" s="65"/>
      <c r="D44" s="65"/>
      <c r="E44" s="65"/>
      <c r="F44" s="65"/>
      <c r="G44" s="29" t="s">
        <v>79</v>
      </c>
      <c r="H44" s="65" t="s">
        <v>52</v>
      </c>
      <c r="I44" s="65"/>
      <c r="J44" s="65"/>
      <c r="K44" s="65"/>
      <c r="L44" s="65"/>
    </row>
    <row r="45" spans="1:12" ht="14" customHeight="1" x14ac:dyDescent="0.2">
      <c r="A45" s="29" t="s">
        <v>68</v>
      </c>
      <c r="B45" s="65" t="s">
        <v>42</v>
      </c>
      <c r="C45" s="65"/>
      <c r="D45" s="65"/>
      <c r="E45" s="65"/>
      <c r="F45" s="65"/>
      <c r="G45" s="29" t="s">
        <v>80</v>
      </c>
      <c r="H45" s="65" t="s">
        <v>53</v>
      </c>
      <c r="I45" s="65"/>
      <c r="J45" s="65"/>
      <c r="K45" s="65"/>
      <c r="L45" s="65"/>
    </row>
    <row r="46" spans="1:12" ht="14" customHeight="1" x14ac:dyDescent="0.2">
      <c r="A46" s="29" t="s">
        <v>69</v>
      </c>
      <c r="B46" s="65" t="s">
        <v>43</v>
      </c>
      <c r="C46" s="65"/>
      <c r="D46" s="65"/>
      <c r="E46" s="65"/>
      <c r="F46" s="65"/>
      <c r="G46" s="29" t="s">
        <v>81</v>
      </c>
      <c r="H46" s="65" t="s">
        <v>54</v>
      </c>
      <c r="I46" s="65"/>
      <c r="J46" s="65"/>
      <c r="K46" s="65"/>
      <c r="L46" s="65"/>
    </row>
    <row r="47" spans="1:12" ht="14" customHeight="1" x14ac:dyDescent="0.2">
      <c r="A47" s="29" t="s">
        <v>70</v>
      </c>
      <c r="B47" s="65" t="s">
        <v>44</v>
      </c>
      <c r="C47" s="65"/>
      <c r="D47" s="65"/>
      <c r="E47" s="65"/>
      <c r="F47" s="65"/>
      <c r="G47" s="29" t="s">
        <v>82</v>
      </c>
      <c r="H47" s="65" t="s">
        <v>55</v>
      </c>
      <c r="I47" s="65"/>
      <c r="J47" s="65"/>
      <c r="K47" s="65"/>
      <c r="L47" s="65"/>
    </row>
    <row r="48" spans="1:12" ht="14" customHeight="1" x14ac:dyDescent="0.2">
      <c r="A48" s="29" t="s">
        <v>71</v>
      </c>
      <c r="B48" s="65" t="s">
        <v>45</v>
      </c>
      <c r="C48" s="65"/>
      <c r="D48" s="65"/>
      <c r="E48" s="65"/>
      <c r="F48" s="65"/>
      <c r="G48" s="29" t="s">
        <v>83</v>
      </c>
      <c r="H48" s="65" t="s">
        <v>56</v>
      </c>
      <c r="I48" s="65"/>
      <c r="J48" s="65"/>
      <c r="K48" s="65"/>
      <c r="L48" s="65"/>
    </row>
    <row r="49" spans="1:12" ht="14" customHeight="1" x14ac:dyDescent="0.2">
      <c r="A49" s="29" t="s">
        <v>72</v>
      </c>
      <c r="B49" s="65" t="s">
        <v>195</v>
      </c>
      <c r="C49" s="65"/>
      <c r="D49" s="65"/>
      <c r="E49" s="65"/>
      <c r="F49" s="65"/>
      <c r="G49" s="29" t="s">
        <v>84</v>
      </c>
      <c r="H49" s="65" t="s">
        <v>57</v>
      </c>
      <c r="I49" s="65"/>
      <c r="J49" s="65"/>
      <c r="K49" s="65"/>
      <c r="L49" s="65"/>
    </row>
    <row r="50" spans="1:12" ht="14" customHeight="1" x14ac:dyDescent="0.2">
      <c r="A50" s="29" t="s">
        <v>73</v>
      </c>
      <c r="B50" s="65" t="s">
        <v>46</v>
      </c>
      <c r="C50" s="65"/>
      <c r="D50" s="65"/>
      <c r="E50" s="65"/>
      <c r="F50" s="65"/>
      <c r="G50" s="29" t="s">
        <v>85</v>
      </c>
      <c r="H50" s="65" t="s">
        <v>58</v>
      </c>
      <c r="I50" s="65"/>
      <c r="J50" s="65"/>
      <c r="K50" s="65"/>
      <c r="L50" s="65"/>
    </row>
    <row r="51" spans="1:12" ht="14" customHeight="1" x14ac:dyDescent="0.2">
      <c r="A51" s="29" t="s">
        <v>74</v>
      </c>
      <c r="B51" s="65" t="s">
        <v>47</v>
      </c>
      <c r="C51" s="65"/>
      <c r="D51" s="65"/>
      <c r="E51" s="65"/>
      <c r="F51" s="65"/>
      <c r="G51" s="29" t="s">
        <v>86</v>
      </c>
      <c r="H51" s="65" t="s">
        <v>59</v>
      </c>
      <c r="I51" s="65"/>
      <c r="J51" s="65"/>
      <c r="K51" s="65"/>
      <c r="L51" s="65"/>
    </row>
    <row r="52" spans="1:12" ht="14" customHeight="1" x14ac:dyDescent="0.2">
      <c r="A52" s="29" t="s">
        <v>75</v>
      </c>
      <c r="B52" s="65" t="s">
        <v>48</v>
      </c>
      <c r="C52" s="65"/>
      <c r="D52" s="65"/>
      <c r="E52" s="65"/>
      <c r="F52" s="65"/>
      <c r="G52" s="28" t="s">
        <v>87</v>
      </c>
      <c r="H52" s="66" t="s">
        <v>60</v>
      </c>
      <c r="I52" s="65"/>
      <c r="J52" s="65"/>
      <c r="K52" s="65"/>
      <c r="L52" s="65"/>
    </row>
    <row r="53" spans="1:12" ht="14" customHeight="1" x14ac:dyDescent="0.2">
      <c r="A53" s="29" t="s">
        <v>76</v>
      </c>
      <c r="B53" s="65" t="s">
        <v>49</v>
      </c>
      <c r="C53" s="65"/>
      <c r="D53" s="65"/>
      <c r="E53" s="65"/>
      <c r="F53" s="65"/>
      <c r="G53" s="29" t="s">
        <v>88</v>
      </c>
      <c r="H53" s="65" t="s">
        <v>61</v>
      </c>
      <c r="I53" s="65"/>
      <c r="J53" s="65"/>
      <c r="K53" s="65"/>
      <c r="L53" s="65"/>
    </row>
    <row r="54" spans="1:12" ht="14" customHeight="1" x14ac:dyDescent="0.2">
      <c r="A54" s="29" t="s">
        <v>77</v>
      </c>
      <c r="B54" s="65" t="s">
        <v>50</v>
      </c>
      <c r="C54" s="65"/>
      <c r="D54" s="65"/>
      <c r="E54" s="65"/>
      <c r="F54" s="65"/>
      <c r="G54" s="29" t="s">
        <v>89</v>
      </c>
      <c r="H54" s="65" t="s">
        <v>62</v>
      </c>
      <c r="I54" s="65"/>
      <c r="J54" s="65"/>
      <c r="K54" s="65"/>
      <c r="L54" s="65"/>
    </row>
    <row r="55" spans="1:12" ht="14" customHeight="1" x14ac:dyDescent="0.2">
      <c r="A55" s="29" t="s">
        <v>78</v>
      </c>
      <c r="B55" s="65" t="s">
        <v>51</v>
      </c>
      <c r="C55" s="65"/>
      <c r="D55" s="65"/>
      <c r="E55" s="65"/>
      <c r="F55" s="65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2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BF82F-E8B0-0448-B925-BB085F51847F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9" t="s">
        <v>65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spans="1:12" ht="42" customHeight="1" x14ac:dyDescent="0.4">
      <c r="A2" s="60">
        <f>Configuración!B3</f>
        <v>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1:12" ht="24" customHeight="1" x14ac:dyDescent="0.25">
      <c r="A3" s="61" t="str">
        <f>"Curso académico: "&amp;Configuración!B4</f>
        <v xml:space="preserve">Curso académico: 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34" customHeight="1" x14ac:dyDescent="0.3">
      <c r="A4" s="62" t="s">
        <v>136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ht="6" customHeight="1" x14ac:dyDescent="0.2"/>
    <row r="6" spans="1:12" ht="22" customHeight="1" thickBot="1" x14ac:dyDescent="0.25">
      <c r="A6" s="63" t="s">
        <v>66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</row>
    <row r="7" spans="1:12" ht="22" customHeight="1" thickBot="1" x14ac:dyDescent="0.25">
      <c r="A7" s="21" t="s">
        <v>67</v>
      </c>
      <c r="B7" s="21" t="s">
        <v>68</v>
      </c>
      <c r="C7" s="21" t="s">
        <v>69</v>
      </c>
      <c r="D7" s="21" t="s">
        <v>70</v>
      </c>
      <c r="E7" s="21" t="s">
        <v>71</v>
      </c>
      <c r="F7" s="21" t="s">
        <v>72</v>
      </c>
      <c r="G7" s="21" t="s">
        <v>73</v>
      </c>
      <c r="H7" s="21" t="s">
        <v>74</v>
      </c>
      <c r="I7" s="21" t="s">
        <v>75</v>
      </c>
      <c r="J7" s="21" t="s">
        <v>76</v>
      </c>
      <c r="K7" s="21" t="s">
        <v>77</v>
      </c>
      <c r="L7" s="24" t="s">
        <v>78</v>
      </c>
    </row>
    <row r="8" spans="1:12" ht="22" customHeight="1" thickBot="1" x14ac:dyDescent="0.25">
      <c r="A8" s="22" t="s">
        <v>79</v>
      </c>
      <c r="B8" s="22" t="s">
        <v>80</v>
      </c>
      <c r="C8" s="22" t="s">
        <v>81</v>
      </c>
      <c r="D8" s="22" t="s">
        <v>82</v>
      </c>
      <c r="E8" s="22" t="s">
        <v>83</v>
      </c>
      <c r="F8" s="22" t="s">
        <v>84</v>
      </c>
      <c r="G8" s="22" t="s">
        <v>85</v>
      </c>
      <c r="H8" s="22" t="s">
        <v>86</v>
      </c>
      <c r="I8" s="22" t="s">
        <v>87</v>
      </c>
      <c r="J8" s="16" t="s">
        <v>88</v>
      </c>
      <c r="K8" s="17" t="s">
        <v>89</v>
      </c>
      <c r="L8" s="20"/>
    </row>
    <row r="9" spans="1:12" ht="20" customHeight="1" x14ac:dyDescent="0.2">
      <c r="A9" s="64" t="s">
        <v>110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</row>
    <row r="10" spans="1:12" ht="6" customHeight="1" x14ac:dyDescent="0.2"/>
    <row r="11" spans="1:12" ht="26" customHeight="1" x14ac:dyDescent="0.25">
      <c r="A11" s="31" t="s">
        <v>91</v>
      </c>
      <c r="B11" s="67" t="s">
        <v>4</v>
      </c>
      <c r="C11" s="67"/>
      <c r="D11" s="67"/>
      <c r="E11" s="67"/>
      <c r="F11" s="67"/>
      <c r="G11" s="67"/>
      <c r="H11" s="67"/>
      <c r="I11" s="67"/>
      <c r="J11" s="67"/>
      <c r="K11" s="67"/>
      <c r="L11" s="67"/>
    </row>
    <row r="12" spans="1:12" ht="22" customHeight="1" x14ac:dyDescent="0.3">
      <c r="A12" s="32" cm="1">
        <f t="array" ref="A12">IFERROR(INDEX(Control!$C$4:$C$32,SMALL(IF(Control!$B$4:$B$32="Sí",ROW(Control!$B$4:$B$32)),1)-3)-INDEX(Control!$D$4:$D$32,SMALL(IF(Control!$B$4:$B$32="Sí",ROW(Control!$B$4:$B$32)),1)-3)+INDEX(Control!$E$4:$E$32,SMALL(IF(Control!$B$4:$B$32="Sí",ROW(Control!$B$4:$B$32)),1)-3)-SUM(INDEX(Control!$F$4:Z$32,SMALL(IF(Control!$B$4:$B$32="Sí",ROW(Control!$B$4:$B$32)),1)-3,0)),"")</f>
        <v>0</v>
      </c>
      <c r="B12" s="55" t="str" cm="1">
        <f t="array" ref="B12">IFERROR(INDEX(Control!$A$4:$A$32,SMALL(IF(Control!$B$4:$B$32="Sí",ROW(Control!$B$4:$B$32)),1)-3)&amp;IF(INDEX(Configuración!$C$10:$C$38,SMALL(IF(Control!$B$4:$B$32="Sí",ROW(Control!$B$4:$B$32)),1)-3)="Sí"," (solo para Enseñanzas Profesionales)",""),"")</f>
        <v>ACORDEÓN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</row>
    <row r="13" spans="1:12" ht="22" customHeight="1" x14ac:dyDescent="0.3">
      <c r="A13" s="33" cm="1">
        <f t="array" ref="A13">IFERROR(INDEX(Control!$C$4:$C$32,SMALL(IF(Control!$B$4:$B$32="Sí",ROW(Control!$B$4:$B$32)),2)-3)-INDEX(Control!$D$4:$D$32,SMALL(IF(Control!$B$4:$B$32="Sí",ROW(Control!$B$4:$B$32)),2)-3)+INDEX(Control!$E$4:$E$32,SMALL(IF(Control!$B$4:$B$32="Sí",ROW(Control!$B$4:$B$32)),2)-3)-SUM(INDEX(Control!$F$4:Z$32,SMALL(IF(Control!$B$4:$B$32="Sí",ROW(Control!$B$4:$B$32)),2)-3,0)),"")</f>
        <v>0</v>
      </c>
      <c r="B13" s="57" t="str" cm="1">
        <f t="array" ref="B13">IFERROR(INDEX(Control!$A$4:$A$32,SMALL(IF(Control!$B$4:$B$32="Sí",ROW(Control!$B$4:$B$32)),2)-3)&amp;IF(INDEX(Configuración!$C$10:$C$38,SMALL(IF(Control!$B$4:$B$32="Sí",ROW(Control!$B$4:$B$32)),2)-3)="Sí"," (solo para Enseñanzas Profesionales)",""),"")</f>
        <v>ARPA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</row>
    <row r="14" spans="1:12" ht="22" customHeight="1" x14ac:dyDescent="0.3">
      <c r="A14" s="32" cm="1">
        <f t="array" ref="A14">IFERROR(INDEX(Control!$C$4:$C$32,SMALL(IF(Control!$B$4:$B$32="Sí",ROW(Control!$B$4:$B$32)),3)-3)-INDEX(Control!$D$4:$D$32,SMALL(IF(Control!$B$4:$B$32="Sí",ROW(Control!$B$4:$B$32)),3)-3)+INDEX(Control!$E$4:$E$32,SMALL(IF(Control!$B$4:$B$32="Sí",ROW(Control!$B$4:$B$32)),3)-3)-SUM(INDEX(Control!$F$4:Z$32,SMALL(IF(Control!$B$4:$B$32="Sí",ROW(Control!$B$4:$B$32)),3)-3,0)),"")</f>
        <v>0</v>
      </c>
      <c r="B14" s="55" t="str" cm="1">
        <f t="array" ref="B14">IFERROR(INDEX(Control!$A$4:$A$32,SMALL(IF(Control!$B$4:$B$32="Sí",ROW(Control!$B$4:$B$32)),3)-3)&amp;IF(INDEX(Configuración!$C$10:$C$38,SMALL(IF(Control!$B$4:$B$32="Sí",ROW(Control!$B$4:$B$32)),3)-3)="Sí"," (solo para Enseñanzas Profesionales)",""),"")</f>
        <v>BAJO ELÉCTRICO</v>
      </c>
      <c r="C14" s="56"/>
      <c r="D14" s="56"/>
      <c r="E14" s="56"/>
      <c r="F14" s="56"/>
      <c r="G14" s="56"/>
      <c r="H14" s="56"/>
      <c r="I14" s="56"/>
      <c r="J14" s="56"/>
      <c r="K14" s="56"/>
      <c r="L14" s="56"/>
    </row>
    <row r="15" spans="1:12" ht="22" customHeight="1" x14ac:dyDescent="0.3">
      <c r="A15" s="33" cm="1">
        <f t="array" ref="A15">IFERROR(INDEX(Control!$C$4:$C$32,SMALL(IF(Control!$B$4:$B$32="Sí",ROW(Control!$B$4:$B$32)),4)-3)-INDEX(Control!$D$4:$D$32,SMALL(IF(Control!$B$4:$B$32="Sí",ROW(Control!$B$4:$B$32)),4)-3)+INDEX(Control!$E$4:$E$32,SMALL(IF(Control!$B$4:$B$32="Sí",ROW(Control!$B$4:$B$32)),4)-3)-SUM(INDEX(Control!$F$4:Z$32,SMALL(IF(Control!$B$4:$B$32="Sí",ROW(Control!$B$4:$B$32)),4)-3,0)),"")</f>
        <v>0</v>
      </c>
      <c r="B15" s="57" t="str" cm="1">
        <f t="array" ref="B15">IFERROR(INDEX(Control!$A$4:$A$32,SMALL(IF(Control!$B$4:$B$32="Sí",ROW(Control!$B$4:$B$32)),4)-3)&amp;IF(INDEX(Configuración!$C$10:$C$38,SMALL(IF(Control!$B$4:$B$32="Sí",ROW(Control!$B$4:$B$32)),4)-3)="Sí"," (solo para Enseñanzas Profesionales)",""),"")</f>
        <v>CANTO (solo para Enseñanzas Profesionales)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</row>
    <row r="16" spans="1:12" ht="22" customHeight="1" x14ac:dyDescent="0.3">
      <c r="A16" s="32" cm="1">
        <f t="array" ref="A16">IFERROR(INDEX(Control!$C$4:$C$32,SMALL(IF(Control!$B$4:$B$32="Sí",ROW(Control!$B$4:$B$32)),5)-3)-INDEX(Control!$D$4:$D$32,SMALL(IF(Control!$B$4:$B$32="Sí",ROW(Control!$B$4:$B$32)),5)-3)+INDEX(Control!$E$4:$E$32,SMALL(IF(Control!$B$4:$B$32="Sí",ROW(Control!$B$4:$B$32)),5)-3)-SUM(INDEX(Control!$F$4:Z$32,SMALL(IF(Control!$B$4:$B$32="Sí",ROW(Control!$B$4:$B$32)),5)-3,0)),"")</f>
        <v>0</v>
      </c>
      <c r="B16" s="55" t="str" cm="1">
        <f t="array" ref="B16">IFERROR(INDEX(Control!$A$4:$A$32,SMALL(IF(Control!$B$4:$B$32="Sí",ROW(Control!$B$4:$B$32)),5)-3)&amp;IF(INDEX(Configuración!$C$10:$C$38,SMALL(IF(Control!$B$4:$B$32="Sí",ROW(Control!$B$4:$B$32)),5)-3)="Sí"," (solo para Enseñanzas Profesionales)",""),"")</f>
        <v>CANTO VALENCIANO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</row>
    <row r="17" spans="1:12" ht="22" customHeight="1" x14ac:dyDescent="0.3">
      <c r="A17" s="33" cm="1">
        <f t="array" ref="A17">IFERROR(INDEX(Control!$C$4:$C$32,SMALL(IF(Control!$B$4:$B$32="Sí",ROW(Control!$B$4:$B$32)),6)-3)-INDEX(Control!$D$4:$D$32,SMALL(IF(Control!$B$4:$B$32="Sí",ROW(Control!$B$4:$B$32)),6)-3)+INDEX(Control!$E$4:$E$32,SMALL(IF(Control!$B$4:$B$32="Sí",ROW(Control!$B$4:$B$32)),6)-3)-SUM(INDEX(Control!$F$4:Z$32,SMALL(IF(Control!$B$4:$B$32="Sí",ROW(Control!$B$4:$B$32)),6)-3,0)),"")</f>
        <v>0</v>
      </c>
      <c r="B17" s="57" t="str" cm="1">
        <f t="array" ref="B17">IFERROR(INDEX(Control!$A$4:$A$32,SMALL(IF(Control!$B$4:$B$32="Sí",ROW(Control!$B$4:$B$32)),6)-3)&amp;IF(INDEX(Configuración!$C$10:$C$38,SMALL(IF(Control!$B$4:$B$32="Sí",ROW(Control!$B$4:$B$32)),6)-3)="Sí"," (solo para Enseñanzas Profesionales)",""),"")</f>
        <v>CLARINETE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</row>
    <row r="18" spans="1:12" ht="22" customHeight="1" x14ac:dyDescent="0.3">
      <c r="A18" s="32" cm="1">
        <f t="array" ref="A18">IFERROR(INDEX(Control!$C$4:$C$32,SMALL(IF(Control!$B$4:$B$32="Sí",ROW(Control!$B$4:$B$32)),7)-3)-INDEX(Control!$D$4:$D$32,SMALL(IF(Control!$B$4:$B$32="Sí",ROW(Control!$B$4:$B$32)),7)-3)+INDEX(Control!$E$4:$E$32,SMALL(IF(Control!$B$4:$B$32="Sí",ROW(Control!$B$4:$B$32)),7)-3)-SUM(INDEX(Control!$F$4:Z$32,SMALL(IF(Control!$B$4:$B$32="Sí",ROW(Control!$B$4:$B$32)),7)-3,0)),"")</f>
        <v>0</v>
      </c>
      <c r="B18" s="55" t="str" cm="1">
        <f t="array" ref="B18">IFERROR(INDEX(Control!$A$4:$A$32,SMALL(IF(Control!$B$4:$B$32="Sí",ROW(Control!$B$4:$B$32)),7)-3)&amp;IF(INDEX(Configuración!$C$10:$C$38,SMALL(IF(Control!$B$4:$B$32="Sí",ROW(Control!$B$4:$B$32)),7)-3)="Sí"," (solo para Enseñanzas Profesionales)",""),"")</f>
        <v>CLAVECÍN</v>
      </c>
      <c r="C18" s="56"/>
      <c r="D18" s="56"/>
      <c r="E18" s="56"/>
      <c r="F18" s="56"/>
      <c r="G18" s="56"/>
      <c r="H18" s="56"/>
      <c r="I18" s="56"/>
      <c r="J18" s="56"/>
      <c r="K18" s="56"/>
      <c r="L18" s="56"/>
    </row>
    <row r="19" spans="1:12" ht="22" customHeight="1" x14ac:dyDescent="0.3">
      <c r="A19" s="33" cm="1">
        <f t="array" ref="A19">IFERROR(INDEX(Control!$C$4:$C$32,SMALL(IF(Control!$B$4:$B$32="Sí",ROW(Control!$B$4:$B$32)),8)-3)-INDEX(Control!$D$4:$D$32,SMALL(IF(Control!$B$4:$B$32="Sí",ROW(Control!$B$4:$B$32)),8)-3)+INDEX(Control!$E$4:$E$32,SMALL(IF(Control!$B$4:$B$32="Sí",ROW(Control!$B$4:$B$32)),8)-3)-SUM(INDEX(Control!$F$4:Z$32,SMALL(IF(Control!$B$4:$B$32="Sí",ROW(Control!$B$4:$B$32)),8)-3,0)),"")</f>
        <v>0</v>
      </c>
      <c r="B19" s="57" t="str" cm="1">
        <f t="array" ref="B19">IFERROR(INDEX(Control!$A$4:$A$32,SMALL(IF(Control!$B$4:$B$32="Sí",ROW(Control!$B$4:$B$32)),8)-3)&amp;IF(INDEX(Configuración!$C$10:$C$38,SMALL(IF(Control!$B$4:$B$32="Sí",ROW(Control!$B$4:$B$32)),8)-3)="Sí"," (solo para Enseñanzas Profesionales)",""),"")</f>
        <v>CONTRABAJO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</row>
    <row r="20" spans="1:12" ht="22" customHeight="1" x14ac:dyDescent="0.3">
      <c r="A20" s="32" cm="1">
        <f t="array" ref="A20">IFERROR(INDEX(Control!$C$4:$C$32,SMALL(IF(Control!$B$4:$B$32="Sí",ROW(Control!$B$4:$B$32)),9)-3)-INDEX(Control!$D$4:$D$32,SMALL(IF(Control!$B$4:$B$32="Sí",ROW(Control!$B$4:$B$32)),9)-3)+INDEX(Control!$E$4:$E$32,SMALL(IF(Control!$B$4:$B$32="Sí",ROW(Control!$B$4:$B$32)),9)-3)-SUM(INDEX(Control!$F$4:Z$32,SMALL(IF(Control!$B$4:$B$32="Sí",ROW(Control!$B$4:$B$32)),9)-3,0)),"")</f>
        <v>0</v>
      </c>
      <c r="B20" s="55" t="str" cm="1">
        <f t="array" ref="B20">IFERROR(INDEX(Control!$A$4:$A$32,SMALL(IF(Control!$B$4:$B$32="Sí",ROW(Control!$B$4:$B$32)),9)-3)&amp;IF(INDEX(Configuración!$C$10:$C$38,SMALL(IF(Control!$B$4:$B$32="Sí",ROW(Control!$B$4:$B$32)),9)-3)="Sí"," (solo para Enseñanzas Profesionales)",""),"")</f>
        <v>DULZAINA</v>
      </c>
      <c r="C20" s="56"/>
      <c r="D20" s="56"/>
      <c r="E20" s="56"/>
      <c r="F20" s="56"/>
      <c r="G20" s="56"/>
      <c r="H20" s="56"/>
      <c r="I20" s="56"/>
      <c r="J20" s="56"/>
      <c r="K20" s="56"/>
      <c r="L20" s="56"/>
    </row>
    <row r="21" spans="1:12" ht="22" customHeight="1" x14ac:dyDescent="0.3">
      <c r="A21" s="33" cm="1">
        <f t="array" ref="A21">IFERROR(INDEX(Control!$C$4:$C$32,SMALL(IF(Control!$B$4:$B$32="Sí",ROW(Control!$B$4:$B$32)),10)-3)-INDEX(Control!$D$4:$D$32,SMALL(IF(Control!$B$4:$B$32="Sí",ROW(Control!$B$4:$B$32)),10)-3)+INDEX(Control!$E$4:$E$32,SMALL(IF(Control!$B$4:$B$32="Sí",ROW(Control!$B$4:$B$32)),10)-3)-SUM(INDEX(Control!$F$4:Z$32,SMALL(IF(Control!$B$4:$B$32="Sí",ROW(Control!$B$4:$B$32)),10)-3,0)),"")</f>
        <v>0</v>
      </c>
      <c r="B21" s="57" t="str" cm="1">
        <f t="array" ref="B21">IFERROR(INDEX(Control!$A$4:$A$32,SMALL(IF(Control!$B$4:$B$32="Sí",ROW(Control!$B$4:$B$32)),10)-3)&amp;IF(INDEX(Configuración!$C$10:$C$38,SMALL(IF(Control!$B$4:$B$32="Sí",ROW(Control!$B$4:$B$32)),10)-3)="Sí"," (solo para Enseñanzas Profesionales)",""),"")</f>
        <v>FAGOT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</row>
    <row r="22" spans="1:12" ht="22" customHeight="1" x14ac:dyDescent="0.3">
      <c r="A22" s="32" cm="1">
        <f t="array" ref="A22">IFERROR(INDEX(Control!$C$4:$C$32,SMALL(IF(Control!$B$4:$B$32="Sí",ROW(Control!$B$4:$B$32)),11)-3)-INDEX(Control!$D$4:$D$32,SMALL(IF(Control!$B$4:$B$32="Sí",ROW(Control!$B$4:$B$32)),11)-3)+INDEX(Control!$E$4:$E$32,SMALL(IF(Control!$B$4:$B$32="Sí",ROW(Control!$B$4:$B$32)),11)-3)-SUM(INDEX(Control!$F$4:Z$32,SMALL(IF(Control!$B$4:$B$32="Sí",ROW(Control!$B$4:$B$32)),11)-3,0)),"")</f>
        <v>0</v>
      </c>
      <c r="B22" s="55" t="str" cm="1">
        <f t="array" ref="B22">IFERROR(INDEX(Control!$A$4:$A$32,SMALL(IF(Control!$B$4:$B$32="Sí",ROW(Control!$B$4:$B$32)),11)-3)&amp;IF(INDEX(Configuración!$C$10:$C$38,SMALL(IF(Control!$B$4:$B$32="Sí",ROW(Control!$B$4:$B$32)),11)-3)="Sí"," (solo para Enseñanzas Profesionales)",""),"")</f>
        <v>FLAUTA</v>
      </c>
      <c r="C22" s="56"/>
      <c r="D22" s="56"/>
      <c r="E22" s="56"/>
      <c r="F22" s="56"/>
      <c r="G22" s="56"/>
      <c r="H22" s="56"/>
      <c r="I22" s="56"/>
      <c r="J22" s="56"/>
      <c r="K22" s="56"/>
      <c r="L22" s="56"/>
    </row>
    <row r="23" spans="1:12" ht="22" customHeight="1" x14ac:dyDescent="0.3">
      <c r="A23" s="33" cm="1">
        <f t="array" ref="A23">IFERROR(INDEX(Control!$C$4:$C$32,SMALL(IF(Control!$B$4:$B$32="Sí",ROW(Control!$B$4:$B$32)),12)-3)-INDEX(Control!$D$4:$D$32,SMALL(IF(Control!$B$4:$B$32="Sí",ROW(Control!$B$4:$B$32)),12)-3)+INDEX(Control!$E$4:$E$32,SMALL(IF(Control!$B$4:$B$32="Sí",ROW(Control!$B$4:$B$32)),12)-3)-SUM(INDEX(Control!$F$4:Z$32,SMALL(IF(Control!$B$4:$B$32="Sí",ROW(Control!$B$4:$B$32)),12)-3,0)),"")</f>
        <v>0</v>
      </c>
      <c r="B23" s="57" t="str" cm="1">
        <f t="array" ref="B23">IFERROR(INDEX(Control!$A$4:$A$32,SMALL(IF(Control!$B$4:$B$32="Sí",ROW(Control!$B$4:$B$32)),12)-3)&amp;IF(INDEX(Configuración!$C$10:$C$38,SMALL(IF(Control!$B$4:$B$32="Sí",ROW(Control!$B$4:$B$32)),12)-3)="Sí"," (solo para Enseñanzas Profesionales)",""),"")</f>
        <v>FLAUTA DE PICO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</row>
    <row r="24" spans="1:12" ht="22" customHeight="1" x14ac:dyDescent="0.3">
      <c r="A24" s="32" cm="1">
        <f t="array" ref="A24">IFERROR(INDEX(Control!$C$4:$C$32,SMALL(IF(Control!$B$4:$B$32="Sí",ROW(Control!$B$4:$B$32)),13)-3)-INDEX(Control!$D$4:$D$32,SMALL(IF(Control!$B$4:$B$32="Sí",ROW(Control!$B$4:$B$32)),13)-3)+INDEX(Control!$E$4:$E$32,SMALL(IF(Control!$B$4:$B$32="Sí",ROW(Control!$B$4:$B$32)),13)-3)-SUM(INDEX(Control!$F$4:Z$32,SMALL(IF(Control!$B$4:$B$32="Sí",ROW(Control!$B$4:$B$32)),13)-3,0)),"")</f>
        <v>0</v>
      </c>
      <c r="B24" s="55" t="str" cm="1">
        <f t="array" ref="B24">IFERROR(INDEX(Control!$A$4:$A$32,SMALL(IF(Control!$B$4:$B$32="Sí",ROW(Control!$B$4:$B$32)),13)-3)&amp;IF(INDEX(Configuración!$C$10:$C$38,SMALL(IF(Control!$B$4:$B$32="Sí",ROW(Control!$B$4:$B$32)),13)-3)="Sí"," (solo para Enseñanzas Profesionales)",""),"")</f>
        <v>GUITARRA</v>
      </c>
      <c r="C24" s="56"/>
      <c r="D24" s="56"/>
      <c r="E24" s="56"/>
      <c r="F24" s="56"/>
      <c r="G24" s="56"/>
      <c r="H24" s="56"/>
      <c r="I24" s="56"/>
      <c r="J24" s="56"/>
      <c r="K24" s="56"/>
      <c r="L24" s="56"/>
    </row>
    <row r="25" spans="1:12" ht="22" customHeight="1" x14ac:dyDescent="0.3">
      <c r="A25" s="33" cm="1">
        <f t="array" ref="A25">IFERROR(INDEX(Control!$C$4:$C$32,SMALL(IF(Control!$B$4:$B$32="Sí",ROW(Control!$B$4:$B$32)),14)-3)-INDEX(Control!$D$4:$D$32,SMALL(IF(Control!$B$4:$B$32="Sí",ROW(Control!$B$4:$B$32)),14)-3)+INDEX(Control!$E$4:$E$32,SMALL(IF(Control!$B$4:$B$32="Sí",ROW(Control!$B$4:$B$32)),14)-3)-SUM(INDEX(Control!$F$4:Z$32,SMALL(IF(Control!$B$4:$B$32="Sí",ROW(Control!$B$4:$B$32)),14)-3,0)),"")</f>
        <v>0</v>
      </c>
      <c r="B25" s="57" t="str" cm="1">
        <f t="array" ref="B25">IFERROR(INDEX(Control!$A$4:$A$32,SMALL(IF(Control!$B$4:$B$32="Sí",ROW(Control!$B$4:$B$32)),14)-3)&amp;IF(INDEX(Configuración!$C$10:$C$38,SMALL(IF(Control!$B$4:$B$32="Sí",ROW(Control!$B$4:$B$32)),14)-3)="Sí"," (solo para Enseñanzas Profesionales)",""),"")</f>
        <v>GUITARRA ELÉCTRICA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</row>
    <row r="26" spans="1:12" ht="22" customHeight="1" x14ac:dyDescent="0.3">
      <c r="A26" s="32" cm="1">
        <f t="array" ref="A26">IFERROR(INDEX(Control!$C$4:$C$32,SMALL(IF(Control!$B$4:$B$32="Sí",ROW(Control!$B$4:$B$32)),15)-3)-INDEX(Control!$D$4:$D$32,SMALL(IF(Control!$B$4:$B$32="Sí",ROW(Control!$B$4:$B$32)),15)-3)+INDEX(Control!$E$4:$E$32,SMALL(IF(Control!$B$4:$B$32="Sí",ROW(Control!$B$4:$B$32)),15)-3)-SUM(INDEX(Control!$F$4:Z$32,SMALL(IF(Control!$B$4:$B$32="Sí",ROW(Control!$B$4:$B$32)),15)-3,0)),"")</f>
        <v>0</v>
      </c>
      <c r="B26" s="55" t="str" cm="1">
        <f t="array" ref="B26">IFERROR(INDEX(Control!$A$4:$A$32,SMALL(IF(Control!$B$4:$B$32="Sí",ROW(Control!$B$4:$B$32)),15)-3)&amp;IF(INDEX(Configuración!$C$10:$C$38,SMALL(IF(Control!$B$4:$B$32="Sí",ROW(Control!$B$4:$B$32)),15)-3)="Sí"," (solo para Enseñanzas Profesionales)",""),"")</f>
        <v>INSTRUMENTOS DE CUERDA PULSADA DEL RENACIMIENTO Y BARROCO</v>
      </c>
      <c r="C26" s="56"/>
      <c r="D26" s="56"/>
      <c r="E26" s="56"/>
      <c r="F26" s="56"/>
      <c r="G26" s="56"/>
      <c r="H26" s="56"/>
      <c r="I26" s="56"/>
      <c r="J26" s="56"/>
      <c r="K26" s="56"/>
      <c r="L26" s="56"/>
    </row>
    <row r="27" spans="1:12" ht="22" customHeight="1" x14ac:dyDescent="0.3">
      <c r="A27" s="33" cm="1">
        <f t="array" ref="A27">IFERROR(INDEX(Control!$C$4:$C$32,SMALL(IF(Control!$B$4:$B$32="Sí",ROW(Control!$B$4:$B$32)),16)-3)-INDEX(Control!$D$4:$D$32,SMALL(IF(Control!$B$4:$B$32="Sí",ROW(Control!$B$4:$B$32)),16)-3)+INDEX(Control!$E$4:$E$32,SMALL(IF(Control!$B$4:$B$32="Sí",ROW(Control!$B$4:$B$32)),16)-3)-SUM(INDEX(Control!$F$4:Z$32,SMALL(IF(Control!$B$4:$B$32="Sí",ROW(Control!$B$4:$B$32)),16)-3,0)),"")</f>
        <v>0</v>
      </c>
      <c r="B27" s="57" t="str" cm="1">
        <f t="array" ref="B27">IFERROR(INDEX(Control!$A$4:$A$32,SMALL(IF(Control!$B$4:$B$32="Sí",ROW(Control!$B$4:$B$32)),16)-3)&amp;IF(INDEX(Configuración!$C$10:$C$38,SMALL(IF(Control!$B$4:$B$32="Sí",ROW(Control!$B$4:$B$32)),16)-3)="Sí"," (solo para Enseñanzas Profesionales)",""),"")</f>
        <v>INSTRUMENTOS DE PLECTRO</v>
      </c>
      <c r="C27" s="58"/>
      <c r="D27" s="58"/>
      <c r="E27" s="58"/>
      <c r="F27" s="58"/>
      <c r="G27" s="58"/>
      <c r="H27" s="58"/>
      <c r="I27" s="58"/>
      <c r="J27" s="58"/>
      <c r="K27" s="58"/>
      <c r="L27" s="58"/>
    </row>
    <row r="28" spans="1:12" ht="22" customHeight="1" x14ac:dyDescent="0.3">
      <c r="A28" s="32" cm="1">
        <f t="array" ref="A28">IFERROR(INDEX(Control!$C$4:$C$32,SMALL(IF(Control!$B$4:$B$32="Sí",ROW(Control!$B$4:$B$32)),17)-3)-INDEX(Control!$D$4:$D$32,SMALL(IF(Control!$B$4:$B$32="Sí",ROW(Control!$B$4:$B$32)),17)-3)+INDEX(Control!$E$4:$E$32,SMALL(IF(Control!$B$4:$B$32="Sí",ROW(Control!$B$4:$B$32)),17)-3)-SUM(INDEX(Control!$F$4:Z$32,SMALL(IF(Control!$B$4:$B$32="Sí",ROW(Control!$B$4:$B$32)),17)-3,0)),"")</f>
        <v>0</v>
      </c>
      <c r="B28" s="55" t="str" cm="1">
        <f t="array" ref="B28">IFERROR(INDEX(Control!$A$4:$A$32,SMALL(IF(Control!$B$4:$B$32="Sí",ROW(Control!$B$4:$B$32)),17)-3)&amp;IF(INDEX(Configuración!$C$10:$C$38,SMALL(IF(Control!$B$4:$B$32="Sí",ROW(Control!$B$4:$B$32)),17)-3)="Sí"," (solo para Enseñanzas Profesionales)",""),"")</f>
        <v>OBOE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</row>
    <row r="29" spans="1:12" ht="22" customHeight="1" x14ac:dyDescent="0.3">
      <c r="A29" s="33" cm="1">
        <f t="array" ref="A29">IFERROR(INDEX(Control!$C$4:$C$32,SMALL(IF(Control!$B$4:$B$32="Sí",ROW(Control!$B$4:$B$32)),18)-3)-INDEX(Control!$D$4:$D$32,SMALL(IF(Control!$B$4:$B$32="Sí",ROW(Control!$B$4:$B$32)),18)-3)+INDEX(Control!$E$4:$E$32,SMALL(IF(Control!$B$4:$B$32="Sí",ROW(Control!$B$4:$B$32)),18)-3)-SUM(INDEX(Control!$F$4:Z$32,SMALL(IF(Control!$B$4:$B$32="Sí",ROW(Control!$B$4:$B$32)),18)-3,0)),"")</f>
        <v>0</v>
      </c>
      <c r="B29" s="57" t="str" cm="1">
        <f t="array" ref="B29">IFERROR(INDEX(Control!$A$4:$A$32,SMALL(IF(Control!$B$4:$B$32="Sí",ROW(Control!$B$4:$B$32)),18)-3)&amp;IF(INDEX(Configuración!$C$10:$C$38,SMALL(IF(Control!$B$4:$B$32="Sí",ROW(Control!$B$4:$B$32)),18)-3)="Sí"," (solo para Enseñanzas Profesionales)",""),"")</f>
        <v>ÓRGANO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</row>
    <row r="30" spans="1:12" ht="22" customHeight="1" x14ac:dyDescent="0.3">
      <c r="A30" s="32" cm="1">
        <f t="array" ref="A30">IFERROR(INDEX(Control!$C$4:$C$32,SMALL(IF(Control!$B$4:$B$32="Sí",ROW(Control!$B$4:$B$32)),19)-3)-INDEX(Control!$D$4:$D$32,SMALL(IF(Control!$B$4:$B$32="Sí",ROW(Control!$B$4:$B$32)),19)-3)+INDEX(Control!$E$4:$E$32,SMALL(IF(Control!$B$4:$B$32="Sí",ROW(Control!$B$4:$B$32)),19)-3)-SUM(INDEX(Control!$F$4:Z$32,SMALL(IF(Control!$B$4:$B$32="Sí",ROW(Control!$B$4:$B$32)),19)-3,0)),"")</f>
        <v>0</v>
      </c>
      <c r="B30" s="55" t="str" cm="1">
        <f t="array" ref="B30">IFERROR(INDEX(Control!$A$4:$A$32,SMALL(IF(Control!$B$4:$B$32="Sí",ROW(Control!$B$4:$B$32)),19)-3)&amp;IF(INDEX(Configuración!$C$10:$C$38,SMALL(IF(Control!$B$4:$B$32="Sí",ROW(Control!$B$4:$B$32)),19)-3)="Sí"," (solo para Enseñanzas Profesionales)",""),"")</f>
        <v>PERCUSIÓN</v>
      </c>
      <c r="C30" s="56"/>
      <c r="D30" s="56"/>
      <c r="E30" s="56"/>
      <c r="F30" s="56"/>
      <c r="G30" s="56"/>
      <c r="H30" s="56"/>
      <c r="I30" s="56"/>
      <c r="J30" s="56"/>
      <c r="K30" s="56"/>
      <c r="L30" s="56"/>
    </row>
    <row r="31" spans="1:12" ht="22" customHeight="1" x14ac:dyDescent="0.3">
      <c r="A31" s="33" cm="1">
        <f t="array" ref="A31">IFERROR(INDEX(Control!$C$4:$C$32,SMALL(IF(Control!$B$4:$B$32="Sí",ROW(Control!$B$4:$B$32)),20)-3)-INDEX(Control!$D$4:$D$32,SMALL(IF(Control!$B$4:$B$32="Sí",ROW(Control!$B$4:$B$32)),20)-3)+INDEX(Control!$E$4:$E$32,SMALL(IF(Control!$B$4:$B$32="Sí",ROW(Control!$B$4:$B$32)),20)-3)-SUM(INDEX(Control!$F$4:Z$32,SMALL(IF(Control!$B$4:$B$32="Sí",ROW(Control!$B$4:$B$32)),20)-3,0)),"")</f>
        <v>0</v>
      </c>
      <c r="B31" s="57" t="str" cm="1">
        <f t="array" ref="B31">IFERROR(INDEX(Control!$A$4:$A$32,SMALL(IF(Control!$B$4:$B$32="Sí",ROW(Control!$B$4:$B$32)),20)-3)&amp;IF(INDEX(Configuración!$C$10:$C$38,SMALL(IF(Control!$B$4:$B$32="Sí",ROW(Control!$B$4:$B$32)),20)-3)="Sí"," (solo para Enseñanzas Profesionales)",""),"")</f>
        <v>PIANO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</row>
    <row r="32" spans="1:12" ht="22" customHeight="1" x14ac:dyDescent="0.3">
      <c r="A32" s="32" cm="1">
        <f t="array" ref="A32">IFERROR(INDEX(Control!$C$4:$C$32,SMALL(IF(Control!$B$4:$B$32="Sí",ROW(Control!$B$4:$B$32)),21)-3)-INDEX(Control!$D$4:$D$32,SMALL(IF(Control!$B$4:$B$32="Sí",ROW(Control!$B$4:$B$32)),21)-3)+INDEX(Control!$E$4:$E$32,SMALL(IF(Control!$B$4:$B$32="Sí",ROW(Control!$B$4:$B$32)),21)-3)-SUM(INDEX(Control!$F$4:Z$32,SMALL(IF(Control!$B$4:$B$32="Sí",ROW(Control!$B$4:$B$32)),21)-3,0)),"")</f>
        <v>0</v>
      </c>
      <c r="B32" s="55" t="str" cm="1">
        <f t="array" ref="B32">IFERROR(INDEX(Control!$A$4:$A$32,SMALL(IF(Control!$B$4:$B$32="Sí",ROW(Control!$B$4:$B$32)),21)-3)&amp;IF(INDEX(Configuración!$C$10:$C$38,SMALL(IF(Control!$B$4:$B$32="Sí",ROW(Control!$B$4:$B$32)),21)-3)="Sí"," (solo para Enseñanzas Profesionales)",""),"")</f>
        <v>SAXOFÓN</v>
      </c>
      <c r="C32" s="56"/>
      <c r="D32" s="56"/>
      <c r="E32" s="56"/>
      <c r="F32" s="56"/>
      <c r="G32" s="56"/>
      <c r="H32" s="56"/>
      <c r="I32" s="56"/>
      <c r="J32" s="56"/>
      <c r="K32" s="56"/>
      <c r="L32" s="56"/>
    </row>
    <row r="33" spans="1:12" ht="22" customHeight="1" x14ac:dyDescent="0.3">
      <c r="A33" s="33" cm="1">
        <f t="array" ref="A33">IFERROR(INDEX(Control!$C$4:$C$32,SMALL(IF(Control!$B$4:$B$32="Sí",ROW(Control!$B$4:$B$32)),22)-3)-INDEX(Control!$D$4:$D$32,SMALL(IF(Control!$B$4:$B$32="Sí",ROW(Control!$B$4:$B$32)),22)-3)+INDEX(Control!$E$4:$E$32,SMALL(IF(Control!$B$4:$B$32="Sí",ROW(Control!$B$4:$B$32)),22)-3)-SUM(INDEX(Control!$F$4:Z$32,SMALL(IF(Control!$B$4:$B$32="Sí",ROW(Control!$B$4:$B$32)),22)-3,0)),"")</f>
        <v>0</v>
      </c>
      <c r="B33" s="57" t="str" cm="1">
        <f t="array" ref="B33">IFERROR(INDEX(Control!$A$4:$A$32,SMALL(IF(Control!$B$4:$B$32="Sí",ROW(Control!$B$4:$B$32)),22)-3)&amp;IF(INDEX(Configuración!$C$10:$C$38,SMALL(IF(Control!$B$4:$B$32="Sí",ROW(Control!$B$4:$B$32)),22)-3)="Sí"," (solo para Enseñanzas Profesionales)",""),"")</f>
        <v>TROMBÓN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</row>
    <row r="34" spans="1:12" ht="22" customHeight="1" x14ac:dyDescent="0.3">
      <c r="A34" s="32" cm="1">
        <f t="array" ref="A34">IFERROR(INDEX(Control!$C$4:$C$32,SMALL(IF(Control!$B$4:$B$32="Sí",ROW(Control!$B$4:$B$32)),23)-3)-INDEX(Control!$D$4:$D$32,SMALL(IF(Control!$B$4:$B$32="Sí",ROW(Control!$B$4:$B$32)),23)-3)+INDEX(Control!$E$4:$E$32,SMALL(IF(Control!$B$4:$B$32="Sí",ROW(Control!$B$4:$B$32)),23)-3)-SUM(INDEX(Control!$F$4:Z$32,SMALL(IF(Control!$B$4:$B$32="Sí",ROW(Control!$B$4:$B$32)),23)-3,0)),"")</f>
        <v>0</v>
      </c>
      <c r="B34" s="55" t="str" cm="1">
        <f t="array" ref="B34">IFERROR(INDEX(Control!$A$4:$A$32,SMALL(IF(Control!$B$4:$B$32="Sí",ROW(Control!$B$4:$B$32)),23)-3)&amp;IF(INDEX(Configuración!$C$10:$C$38,SMALL(IF(Control!$B$4:$B$32="Sí",ROW(Control!$B$4:$B$32)),23)-3)="Sí"," (solo para Enseñanzas Profesionales)",""),"")</f>
        <v>TROMPA</v>
      </c>
      <c r="C34" s="56"/>
      <c r="D34" s="56"/>
      <c r="E34" s="56"/>
      <c r="F34" s="56"/>
      <c r="G34" s="56"/>
      <c r="H34" s="56"/>
      <c r="I34" s="56"/>
      <c r="J34" s="56"/>
      <c r="K34" s="56"/>
      <c r="L34" s="56"/>
    </row>
    <row r="35" spans="1:12" ht="22" customHeight="1" x14ac:dyDescent="0.3">
      <c r="A35" s="33" cm="1">
        <f t="array" ref="A35">IFERROR(INDEX(Control!$C$4:$C$32,SMALL(IF(Control!$B$4:$B$32="Sí",ROW(Control!$B$4:$B$32)),24)-3)-INDEX(Control!$D$4:$D$32,SMALL(IF(Control!$B$4:$B$32="Sí",ROW(Control!$B$4:$B$32)),24)-3)+INDEX(Control!$E$4:$E$32,SMALL(IF(Control!$B$4:$B$32="Sí",ROW(Control!$B$4:$B$32)),24)-3)-SUM(INDEX(Control!$F$4:Z$32,SMALL(IF(Control!$B$4:$B$32="Sí",ROW(Control!$B$4:$B$32)),24)-3,0)),"")</f>
        <v>0</v>
      </c>
      <c r="B35" s="57" t="str" cm="1">
        <f t="array" ref="B35">IFERROR(INDEX(Control!$A$4:$A$32,SMALL(IF(Control!$B$4:$B$32="Sí",ROW(Control!$B$4:$B$32)),24)-3)&amp;IF(INDEX(Configuración!$C$10:$C$38,SMALL(IF(Control!$B$4:$B$32="Sí",ROW(Control!$B$4:$B$32)),24)-3)="Sí"," (solo para Enseñanzas Profesionales)",""),"")</f>
        <v>TROMPETA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</row>
    <row r="36" spans="1:12" ht="22" customHeight="1" x14ac:dyDescent="0.3">
      <c r="A36" s="32" cm="1">
        <f t="array" ref="A36">IFERROR(INDEX(Control!$C$4:$C$32,SMALL(IF(Control!$B$4:$B$32="Sí",ROW(Control!$B$4:$B$32)),25)-3)-INDEX(Control!$D$4:$D$32,SMALL(IF(Control!$B$4:$B$32="Sí",ROW(Control!$B$4:$B$32)),25)-3)+INDEX(Control!$E$4:$E$32,SMALL(IF(Control!$B$4:$B$32="Sí",ROW(Control!$B$4:$B$32)),25)-3)-SUM(INDEX(Control!$F$4:Z$32,SMALL(IF(Control!$B$4:$B$32="Sí",ROW(Control!$B$4:$B$32)),25)-3,0)),"")</f>
        <v>0</v>
      </c>
      <c r="B36" s="55" t="str" cm="1">
        <f t="array" ref="B36">IFERROR(INDEX(Control!$A$4:$A$32,SMALL(IF(Control!$B$4:$B$32="Sí",ROW(Control!$B$4:$B$32)),25)-3)&amp;IF(INDEX(Configuración!$C$10:$C$38,SMALL(IF(Control!$B$4:$B$32="Sí",ROW(Control!$B$4:$B$32)),25)-3)="Sí"," (solo para Enseñanzas Profesionales)",""),"")</f>
        <v>TUBA</v>
      </c>
      <c r="C36" s="56"/>
      <c r="D36" s="56"/>
      <c r="E36" s="56"/>
      <c r="F36" s="56"/>
      <c r="G36" s="56"/>
      <c r="H36" s="56"/>
      <c r="I36" s="56"/>
      <c r="J36" s="56"/>
      <c r="K36" s="56"/>
      <c r="L36" s="56"/>
    </row>
    <row r="37" spans="1:12" ht="22" customHeight="1" x14ac:dyDescent="0.3">
      <c r="A37" s="33" cm="1">
        <f t="array" ref="A37">IFERROR(INDEX(Control!$C$4:$C$32,SMALL(IF(Control!$B$4:$B$32="Sí",ROW(Control!$B$4:$B$32)),26)-3)-INDEX(Control!$D$4:$D$32,SMALL(IF(Control!$B$4:$B$32="Sí",ROW(Control!$B$4:$B$32)),26)-3)+INDEX(Control!$E$4:$E$32,SMALL(IF(Control!$B$4:$B$32="Sí",ROW(Control!$B$4:$B$32)),26)-3)-SUM(INDEX(Control!$F$4:Z$32,SMALL(IF(Control!$B$4:$B$32="Sí",ROW(Control!$B$4:$B$32)),26)-3,0)),"")</f>
        <v>0</v>
      </c>
      <c r="B37" s="57" t="str" cm="1">
        <f t="array" ref="B37">IFERROR(INDEX(Control!$A$4:$A$32,SMALL(IF(Control!$B$4:$B$32="Sí",ROW(Control!$B$4:$B$32)),26)-3)&amp;IF(INDEX(Configuración!$C$10:$C$38,SMALL(IF(Control!$B$4:$B$32="Sí",ROW(Control!$B$4:$B$32)),26)-3)="Sí"," (solo para Enseñanzas Profesionales)",""),"")</f>
        <v>VIOLA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</row>
    <row r="38" spans="1:12" ht="22" customHeight="1" x14ac:dyDescent="0.3">
      <c r="A38" s="32" cm="1">
        <f t="array" ref="A38">IFERROR(INDEX(Control!$C$4:$C$32,SMALL(IF(Control!$B$4:$B$32="Sí",ROW(Control!$B$4:$B$32)),27)-3)-INDEX(Control!$D$4:$D$32,SMALL(IF(Control!$B$4:$B$32="Sí",ROW(Control!$B$4:$B$32)),27)-3)+INDEX(Control!$E$4:$E$32,SMALL(IF(Control!$B$4:$B$32="Sí",ROW(Control!$B$4:$B$32)),27)-3)-SUM(INDEX(Control!$F$4:Z$32,SMALL(IF(Control!$B$4:$B$32="Sí",ROW(Control!$B$4:$B$32)),27)-3,0)),"")</f>
        <v>0</v>
      </c>
      <c r="B38" s="55" t="str" cm="1">
        <f t="array" ref="B38">IFERROR(INDEX(Control!$A$4:$A$32,SMALL(IF(Control!$B$4:$B$32="Sí",ROW(Control!$B$4:$B$32)),27)-3)&amp;IF(INDEX(Configuración!$C$10:$C$38,SMALL(IF(Control!$B$4:$B$32="Sí",ROW(Control!$B$4:$B$32)),27)-3)="Sí"," (solo para Enseñanzas Profesionales)",""),"")</f>
        <v>VIOLA DA GAMBA</v>
      </c>
      <c r="C38" s="56"/>
      <c r="D38" s="56"/>
      <c r="E38" s="56"/>
      <c r="F38" s="56"/>
      <c r="G38" s="56"/>
      <c r="H38" s="56"/>
      <c r="I38" s="56"/>
      <c r="J38" s="56"/>
      <c r="K38" s="56"/>
      <c r="L38" s="56"/>
    </row>
    <row r="39" spans="1:12" ht="22" customHeight="1" x14ac:dyDescent="0.3">
      <c r="A39" s="33" cm="1">
        <f t="array" ref="A39">IFERROR(INDEX(Control!$C$4:$C$32,SMALL(IF(Control!$B$4:$B$32="Sí",ROW(Control!$B$4:$B$32)),28)-3)-INDEX(Control!$D$4:$D$32,SMALL(IF(Control!$B$4:$B$32="Sí",ROW(Control!$B$4:$B$32)),28)-3)+INDEX(Control!$E$4:$E$32,SMALL(IF(Control!$B$4:$B$32="Sí",ROW(Control!$B$4:$B$32)),28)-3)-SUM(INDEX(Control!$F$4:Z$32,SMALL(IF(Control!$B$4:$B$32="Sí",ROW(Control!$B$4:$B$32)),28)-3,0)),"")</f>
        <v>0</v>
      </c>
      <c r="B39" s="57" t="str" cm="1">
        <f t="array" ref="B39">IFERROR(INDEX(Control!$A$4:$A$32,SMALL(IF(Control!$B$4:$B$32="Sí",ROW(Control!$B$4:$B$32)),28)-3)&amp;IF(INDEX(Configuración!$C$10:$C$38,SMALL(IF(Control!$B$4:$B$32="Sí",ROW(Control!$B$4:$B$32)),28)-3)="Sí"," (solo para Enseñanzas Profesionales)",""),"")</f>
        <v>VIOLÍN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</row>
    <row r="40" spans="1:12" ht="22" customHeight="1" x14ac:dyDescent="0.3">
      <c r="A40" s="32" cm="1">
        <f t="array" ref="A40">IFERROR(INDEX(Control!$C$4:$C$32,SMALL(IF(Control!$B$4:$B$32="Sí",ROW(Control!$B$4:$B$32)),29)-3)-INDEX(Control!$D$4:$D$32,SMALL(IF(Control!$B$4:$B$32="Sí",ROW(Control!$B$4:$B$32)),29)-3)+INDEX(Control!$E$4:$E$32,SMALL(IF(Control!$B$4:$B$32="Sí",ROW(Control!$B$4:$B$32)),29)-3)-SUM(INDEX(Control!$F$4:Z$32,SMALL(IF(Control!$B$4:$B$32="Sí",ROW(Control!$B$4:$B$32)),29)-3,0)),"")</f>
        <v>0</v>
      </c>
      <c r="B40" s="55" t="str" cm="1">
        <f t="array" ref="B40">IFERROR(INDEX(Control!$A$4:$A$32,SMALL(IF(Control!$B$4:$B$32="Sí",ROW(Control!$B$4:$B$32)),29)-3)&amp;IF(INDEX(Configuración!$C$10:$C$38,SMALL(IF(Control!$B$4:$B$32="Sí",ROW(Control!$B$4:$B$32)),29)-3)="Sí"," (solo para Enseñanzas Profesionales)",""),"")</f>
        <v>VIOLONCHELO</v>
      </c>
      <c r="C40" s="56"/>
      <c r="D40" s="56"/>
      <c r="E40" s="56"/>
      <c r="F40" s="56"/>
      <c r="G40" s="56"/>
      <c r="H40" s="56"/>
      <c r="I40" s="56"/>
      <c r="J40" s="56"/>
      <c r="K40" s="56"/>
      <c r="L40" s="56"/>
    </row>
    <row r="41" spans="1:12" ht="22" customHeight="1" thickBot="1" x14ac:dyDescent="0.35">
      <c r="A41" s="43" t="str" cm="1">
        <f t="array" ref="A41">IFERROR(INDEX(Control!$C$4:$C$32,SMALL(IF(Control!$B$4:$B$32="Sí",ROW(Control!$B$4:$B$32)),30)-3)-INDEX(Control!$D$4:$D$32,SMALL(IF(Control!$B$4:$B$32="Sí",ROW(Control!$B$4:$B$32)),30)-3)+INDEX(Control!$E$4:$E$32,SMALL(IF(Control!$B$4:$B$32="Sí",ROW(Control!$B$4:$B$32)),30)-3)-SUM(INDEX(Control!$F$4:Z$32,SMALL(IF(Control!$B$4:$B$32="Sí",ROW(Control!$B$4:$B$32)),30)-3,0)),"")</f>
        <v/>
      </c>
      <c r="B41" s="70" t="str" cm="1">
        <f t="array" ref="B41">IFERROR(INDEX(Control!$A$4:$A$32,SMALL(IF(Control!$B$4:$B$32="Sí",ROW(Control!$B$4:$B$32)),30)-3)&amp;IF(INDEX(Configuración!$C$10:$C$38,SMALL(IF(Control!$B$4:$B$32="Sí",ROW(Control!$B$4:$B$32)),30)-3)="Sí"," (solo para Enseñanzas Profesionales)",""),"")</f>
        <v/>
      </c>
      <c r="C41" s="71"/>
      <c r="D41" s="71"/>
      <c r="E41" s="71"/>
      <c r="F41" s="71"/>
      <c r="G41" s="71"/>
      <c r="H41" s="71"/>
      <c r="I41" s="71"/>
      <c r="J41" s="71"/>
      <c r="K41" s="71"/>
      <c r="L41" s="71"/>
    </row>
    <row r="42" spans="1:12" ht="30" customHeight="1" thickTop="1" x14ac:dyDescent="0.3">
      <c r="A42" s="44">
        <f>SUM(A12:A41)</f>
        <v>0</v>
      </c>
      <c r="B42" s="54" t="s">
        <v>188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</row>
    <row r="43" spans="1:12" ht="20" customHeight="1" x14ac:dyDescent="0.2">
      <c r="A43" s="68" t="s">
        <v>113</v>
      </c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</row>
    <row r="44" spans="1:12" ht="14" customHeight="1" x14ac:dyDescent="0.2">
      <c r="A44" s="29" t="s">
        <v>67</v>
      </c>
      <c r="B44" s="65" t="s">
        <v>41</v>
      </c>
      <c r="C44" s="65"/>
      <c r="D44" s="65"/>
      <c r="E44" s="65"/>
      <c r="F44" s="65"/>
      <c r="G44" s="29" t="s">
        <v>79</v>
      </c>
      <c r="H44" s="65" t="s">
        <v>52</v>
      </c>
      <c r="I44" s="65"/>
      <c r="J44" s="65"/>
      <c r="K44" s="65"/>
      <c r="L44" s="65"/>
    </row>
    <row r="45" spans="1:12" ht="14" customHeight="1" x14ac:dyDescent="0.2">
      <c r="A45" s="29" t="s">
        <v>68</v>
      </c>
      <c r="B45" s="65" t="s">
        <v>42</v>
      </c>
      <c r="C45" s="65"/>
      <c r="D45" s="65"/>
      <c r="E45" s="65"/>
      <c r="F45" s="65"/>
      <c r="G45" s="29" t="s">
        <v>80</v>
      </c>
      <c r="H45" s="65" t="s">
        <v>53</v>
      </c>
      <c r="I45" s="65"/>
      <c r="J45" s="65"/>
      <c r="K45" s="65"/>
      <c r="L45" s="65"/>
    </row>
    <row r="46" spans="1:12" ht="14" customHeight="1" x14ac:dyDescent="0.2">
      <c r="A46" s="29" t="s">
        <v>69</v>
      </c>
      <c r="B46" s="65" t="s">
        <v>43</v>
      </c>
      <c r="C46" s="65"/>
      <c r="D46" s="65"/>
      <c r="E46" s="65"/>
      <c r="F46" s="65"/>
      <c r="G46" s="29" t="s">
        <v>81</v>
      </c>
      <c r="H46" s="65" t="s">
        <v>54</v>
      </c>
      <c r="I46" s="65"/>
      <c r="J46" s="65"/>
      <c r="K46" s="65"/>
      <c r="L46" s="65"/>
    </row>
    <row r="47" spans="1:12" ht="14" customHeight="1" x14ac:dyDescent="0.2">
      <c r="A47" s="29" t="s">
        <v>70</v>
      </c>
      <c r="B47" s="65" t="s">
        <v>44</v>
      </c>
      <c r="C47" s="65"/>
      <c r="D47" s="65"/>
      <c r="E47" s="65"/>
      <c r="F47" s="65"/>
      <c r="G47" s="29" t="s">
        <v>82</v>
      </c>
      <c r="H47" s="65" t="s">
        <v>55</v>
      </c>
      <c r="I47" s="65"/>
      <c r="J47" s="65"/>
      <c r="K47" s="65"/>
      <c r="L47" s="65"/>
    </row>
    <row r="48" spans="1:12" ht="14" customHeight="1" x14ac:dyDescent="0.2">
      <c r="A48" s="29" t="s">
        <v>71</v>
      </c>
      <c r="B48" s="65" t="s">
        <v>45</v>
      </c>
      <c r="C48" s="65"/>
      <c r="D48" s="65"/>
      <c r="E48" s="65"/>
      <c r="F48" s="65"/>
      <c r="G48" s="29" t="s">
        <v>83</v>
      </c>
      <c r="H48" s="65" t="s">
        <v>56</v>
      </c>
      <c r="I48" s="65"/>
      <c r="J48" s="65"/>
      <c r="K48" s="65"/>
      <c r="L48" s="65"/>
    </row>
    <row r="49" spans="1:12" ht="14" customHeight="1" x14ac:dyDescent="0.2">
      <c r="A49" s="29" t="s">
        <v>72</v>
      </c>
      <c r="B49" s="65" t="s">
        <v>195</v>
      </c>
      <c r="C49" s="65"/>
      <c r="D49" s="65"/>
      <c r="E49" s="65"/>
      <c r="F49" s="65"/>
      <c r="G49" s="29" t="s">
        <v>84</v>
      </c>
      <c r="H49" s="65" t="s">
        <v>57</v>
      </c>
      <c r="I49" s="65"/>
      <c r="J49" s="65"/>
      <c r="K49" s="65"/>
      <c r="L49" s="65"/>
    </row>
    <row r="50" spans="1:12" ht="14" customHeight="1" x14ac:dyDescent="0.2">
      <c r="A50" s="29" t="s">
        <v>73</v>
      </c>
      <c r="B50" s="65" t="s">
        <v>46</v>
      </c>
      <c r="C50" s="65"/>
      <c r="D50" s="65"/>
      <c r="E50" s="65"/>
      <c r="F50" s="65"/>
      <c r="G50" s="29" t="s">
        <v>85</v>
      </c>
      <c r="H50" s="65" t="s">
        <v>58</v>
      </c>
      <c r="I50" s="65"/>
      <c r="J50" s="65"/>
      <c r="K50" s="65"/>
      <c r="L50" s="65"/>
    </row>
    <row r="51" spans="1:12" ht="14" customHeight="1" x14ac:dyDescent="0.2">
      <c r="A51" s="29" t="s">
        <v>74</v>
      </c>
      <c r="B51" s="65" t="s">
        <v>47</v>
      </c>
      <c r="C51" s="65"/>
      <c r="D51" s="65"/>
      <c r="E51" s="65"/>
      <c r="F51" s="65"/>
      <c r="G51" s="29" t="s">
        <v>86</v>
      </c>
      <c r="H51" s="65" t="s">
        <v>59</v>
      </c>
      <c r="I51" s="65"/>
      <c r="J51" s="65"/>
      <c r="K51" s="65"/>
      <c r="L51" s="65"/>
    </row>
    <row r="52" spans="1:12" ht="14" customHeight="1" x14ac:dyDescent="0.2">
      <c r="A52" s="29" t="s">
        <v>75</v>
      </c>
      <c r="B52" s="65" t="s">
        <v>48</v>
      </c>
      <c r="C52" s="65"/>
      <c r="D52" s="65"/>
      <c r="E52" s="65"/>
      <c r="F52" s="65"/>
      <c r="G52" s="29" t="s">
        <v>87</v>
      </c>
      <c r="H52" s="65" t="s">
        <v>60</v>
      </c>
      <c r="I52" s="65"/>
      <c r="J52" s="65"/>
      <c r="K52" s="65"/>
      <c r="L52" s="65"/>
    </row>
    <row r="53" spans="1:12" ht="14" customHeight="1" x14ac:dyDescent="0.2">
      <c r="A53" s="29" t="s">
        <v>76</v>
      </c>
      <c r="B53" s="65" t="s">
        <v>49</v>
      </c>
      <c r="C53" s="65"/>
      <c r="D53" s="65"/>
      <c r="E53" s="65"/>
      <c r="F53" s="65"/>
      <c r="G53" s="28" t="s">
        <v>88</v>
      </c>
      <c r="H53" s="66" t="s">
        <v>61</v>
      </c>
      <c r="I53" s="65"/>
      <c r="J53" s="65"/>
      <c r="K53" s="65"/>
      <c r="L53" s="65"/>
    </row>
    <row r="54" spans="1:12" ht="14" customHeight="1" x14ac:dyDescent="0.2">
      <c r="A54" s="29" t="s">
        <v>77</v>
      </c>
      <c r="B54" s="65" t="s">
        <v>50</v>
      </c>
      <c r="C54" s="65"/>
      <c r="D54" s="65"/>
      <c r="E54" s="65"/>
      <c r="F54" s="65"/>
      <c r="G54" s="29" t="s">
        <v>89</v>
      </c>
      <c r="H54" s="65" t="s">
        <v>62</v>
      </c>
      <c r="I54" s="65"/>
      <c r="J54" s="65"/>
      <c r="K54" s="65"/>
      <c r="L54" s="65"/>
    </row>
    <row r="55" spans="1:12" ht="14" customHeight="1" x14ac:dyDescent="0.2">
      <c r="A55" s="29" t="s">
        <v>78</v>
      </c>
      <c r="B55" s="65" t="s">
        <v>51</v>
      </c>
      <c r="C55" s="65"/>
      <c r="D55" s="65"/>
      <c r="E55" s="65"/>
      <c r="F55" s="65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1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83804-EC44-B545-8315-FC4ED8C4211C}">
  <sheetPr>
    <pageSetUpPr fitToPage="1"/>
  </sheetPr>
  <dimension ref="A1:L55"/>
  <sheetViews>
    <sheetView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9" t="s">
        <v>65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spans="1:12" ht="42" customHeight="1" x14ac:dyDescent="0.4">
      <c r="A2" s="60">
        <f>Configuración!B3</f>
        <v>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1:12" ht="24" customHeight="1" x14ac:dyDescent="0.25">
      <c r="A3" s="61" t="str">
        <f>"Curso académico: "&amp;Configuración!B4</f>
        <v xml:space="preserve">Curso académico: 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34" customHeight="1" x14ac:dyDescent="0.3">
      <c r="A4" s="62" t="s">
        <v>137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ht="6" customHeight="1" x14ac:dyDescent="0.2"/>
    <row r="6" spans="1:12" ht="22" customHeight="1" thickBot="1" x14ac:dyDescent="0.25">
      <c r="A6" s="63" t="s">
        <v>66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</row>
    <row r="7" spans="1:12" ht="22" customHeight="1" thickBot="1" x14ac:dyDescent="0.25">
      <c r="A7" s="21" t="s">
        <v>67</v>
      </c>
      <c r="B7" s="21" t="s">
        <v>68</v>
      </c>
      <c r="C7" s="21" t="s">
        <v>69</v>
      </c>
      <c r="D7" s="21" t="s">
        <v>70</v>
      </c>
      <c r="E7" s="21" t="s">
        <v>71</v>
      </c>
      <c r="F7" s="21" t="s">
        <v>72</v>
      </c>
      <c r="G7" s="21" t="s">
        <v>73</v>
      </c>
      <c r="H7" s="21" t="s">
        <v>74</v>
      </c>
      <c r="I7" s="21" t="s">
        <v>75</v>
      </c>
      <c r="J7" s="21" t="s">
        <v>76</v>
      </c>
      <c r="K7" s="21" t="s">
        <v>77</v>
      </c>
      <c r="L7" s="24" t="s">
        <v>78</v>
      </c>
    </row>
    <row r="8" spans="1:12" ht="22" customHeight="1" thickBot="1" x14ac:dyDescent="0.25">
      <c r="A8" s="22" t="s">
        <v>79</v>
      </c>
      <c r="B8" s="22" t="s">
        <v>80</v>
      </c>
      <c r="C8" s="22" t="s">
        <v>81</v>
      </c>
      <c r="D8" s="22" t="s">
        <v>82</v>
      </c>
      <c r="E8" s="22" t="s">
        <v>83</v>
      </c>
      <c r="F8" s="22" t="s">
        <v>84</v>
      </c>
      <c r="G8" s="22" t="s">
        <v>85</v>
      </c>
      <c r="H8" s="22" t="s">
        <v>86</v>
      </c>
      <c r="I8" s="22" t="s">
        <v>87</v>
      </c>
      <c r="J8" s="22" t="s">
        <v>88</v>
      </c>
      <c r="K8" s="16" t="s">
        <v>89</v>
      </c>
      <c r="L8" s="20"/>
    </row>
    <row r="9" spans="1:12" ht="20" customHeight="1" x14ac:dyDescent="0.2">
      <c r="A9" s="64" t="s">
        <v>111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</row>
    <row r="10" spans="1:12" ht="6" customHeight="1" x14ac:dyDescent="0.2"/>
    <row r="11" spans="1:12" ht="26" customHeight="1" x14ac:dyDescent="0.25">
      <c r="A11" s="31" t="s">
        <v>91</v>
      </c>
      <c r="B11" s="67" t="s">
        <v>4</v>
      </c>
      <c r="C11" s="67"/>
      <c r="D11" s="67"/>
      <c r="E11" s="67"/>
      <c r="F11" s="67"/>
      <c r="G11" s="67"/>
      <c r="H11" s="67"/>
      <c r="I11" s="67"/>
      <c r="J11" s="67"/>
      <c r="K11" s="67"/>
      <c r="L11" s="67"/>
    </row>
    <row r="12" spans="1:12" ht="22" customHeight="1" x14ac:dyDescent="0.3">
      <c r="A12" s="32" cm="1">
        <f t="array" ref="A12">IFERROR(INDEX(Control!$C$4:$C$32,SMALL(IF(Control!$B$4:$B$32="Sí",ROW(Control!$B$4:$B$32)),1)-3)-INDEX(Control!$D$4:$D$32,SMALL(IF(Control!$B$4:$B$32="Sí",ROW(Control!$B$4:$B$32)),1)-3)+INDEX(Control!$E$4:$E$32,SMALL(IF(Control!$B$4:$B$32="Sí",ROW(Control!$B$4:$B$32)),1)-3)-SUM(INDEX(Control!$F$4:AA$32,SMALL(IF(Control!$B$4:$B$32="Sí",ROW(Control!$B$4:$B$32)),1)-3,0)),"")</f>
        <v>0</v>
      </c>
      <c r="B12" s="55" t="str" cm="1">
        <f t="array" ref="B12">IFERROR(INDEX(Control!$A$4:$A$32,SMALL(IF(Control!$B$4:$B$32="Sí",ROW(Control!$B$4:$B$32)),1)-3)&amp;IF(INDEX(Configuración!$C$10:$C$38,SMALL(IF(Control!$B$4:$B$32="Sí",ROW(Control!$B$4:$B$32)),1)-3)="Sí"," (solo para Enseñanzas Profesionales)",""),"")</f>
        <v>ACORDEÓN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</row>
    <row r="13" spans="1:12" ht="22" customHeight="1" x14ac:dyDescent="0.3">
      <c r="A13" s="33" cm="1">
        <f t="array" ref="A13">IFERROR(INDEX(Control!$C$4:$C$32,SMALL(IF(Control!$B$4:$B$32="Sí",ROW(Control!$B$4:$B$32)),2)-3)-INDEX(Control!$D$4:$D$32,SMALL(IF(Control!$B$4:$B$32="Sí",ROW(Control!$B$4:$B$32)),2)-3)+INDEX(Control!$E$4:$E$32,SMALL(IF(Control!$B$4:$B$32="Sí",ROW(Control!$B$4:$B$32)),2)-3)-SUM(INDEX(Control!$F$4:AA$32,SMALL(IF(Control!$B$4:$B$32="Sí",ROW(Control!$B$4:$B$32)),2)-3,0)),"")</f>
        <v>0</v>
      </c>
      <c r="B13" s="57" t="str" cm="1">
        <f t="array" ref="B13">IFERROR(INDEX(Control!$A$4:$A$32,SMALL(IF(Control!$B$4:$B$32="Sí",ROW(Control!$B$4:$B$32)),2)-3)&amp;IF(INDEX(Configuración!$C$10:$C$38,SMALL(IF(Control!$B$4:$B$32="Sí",ROW(Control!$B$4:$B$32)),2)-3)="Sí"," (solo para Enseñanzas Profesionales)",""),"")</f>
        <v>ARPA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</row>
    <row r="14" spans="1:12" ht="22" customHeight="1" x14ac:dyDescent="0.3">
      <c r="A14" s="32" cm="1">
        <f t="array" ref="A14">IFERROR(INDEX(Control!$C$4:$C$32,SMALL(IF(Control!$B$4:$B$32="Sí",ROW(Control!$B$4:$B$32)),3)-3)-INDEX(Control!$D$4:$D$32,SMALL(IF(Control!$B$4:$B$32="Sí",ROW(Control!$B$4:$B$32)),3)-3)+INDEX(Control!$E$4:$E$32,SMALL(IF(Control!$B$4:$B$32="Sí",ROW(Control!$B$4:$B$32)),3)-3)-SUM(INDEX(Control!$F$4:AA$32,SMALL(IF(Control!$B$4:$B$32="Sí",ROW(Control!$B$4:$B$32)),3)-3,0)),"")</f>
        <v>0</v>
      </c>
      <c r="B14" s="55" t="str" cm="1">
        <f t="array" ref="B14">IFERROR(INDEX(Control!$A$4:$A$32,SMALL(IF(Control!$B$4:$B$32="Sí",ROW(Control!$B$4:$B$32)),3)-3)&amp;IF(INDEX(Configuración!$C$10:$C$38,SMALL(IF(Control!$B$4:$B$32="Sí",ROW(Control!$B$4:$B$32)),3)-3)="Sí"," (solo para Enseñanzas Profesionales)",""),"")</f>
        <v>BAJO ELÉCTRICO</v>
      </c>
      <c r="C14" s="56"/>
      <c r="D14" s="56"/>
      <c r="E14" s="56"/>
      <c r="F14" s="56"/>
      <c r="G14" s="56"/>
      <c r="H14" s="56"/>
      <c r="I14" s="56"/>
      <c r="J14" s="56"/>
      <c r="K14" s="56"/>
      <c r="L14" s="56"/>
    </row>
    <row r="15" spans="1:12" ht="22" customHeight="1" x14ac:dyDescent="0.3">
      <c r="A15" s="33" cm="1">
        <f t="array" ref="A15">IFERROR(INDEX(Control!$C$4:$C$32,SMALL(IF(Control!$B$4:$B$32="Sí",ROW(Control!$B$4:$B$32)),4)-3)-INDEX(Control!$D$4:$D$32,SMALL(IF(Control!$B$4:$B$32="Sí",ROW(Control!$B$4:$B$32)),4)-3)+INDEX(Control!$E$4:$E$32,SMALL(IF(Control!$B$4:$B$32="Sí",ROW(Control!$B$4:$B$32)),4)-3)-SUM(INDEX(Control!$F$4:AA$32,SMALL(IF(Control!$B$4:$B$32="Sí",ROW(Control!$B$4:$B$32)),4)-3,0)),"")</f>
        <v>0</v>
      </c>
      <c r="B15" s="57" t="str" cm="1">
        <f t="array" ref="B15">IFERROR(INDEX(Control!$A$4:$A$32,SMALL(IF(Control!$B$4:$B$32="Sí",ROW(Control!$B$4:$B$32)),4)-3)&amp;IF(INDEX(Configuración!$C$10:$C$38,SMALL(IF(Control!$B$4:$B$32="Sí",ROW(Control!$B$4:$B$32)),4)-3)="Sí"," (solo para Enseñanzas Profesionales)",""),"")</f>
        <v>CANTO (solo para Enseñanzas Profesionales)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</row>
    <row r="16" spans="1:12" ht="22" customHeight="1" x14ac:dyDescent="0.3">
      <c r="A16" s="32" cm="1">
        <f t="array" ref="A16">IFERROR(INDEX(Control!$C$4:$C$32,SMALL(IF(Control!$B$4:$B$32="Sí",ROW(Control!$B$4:$B$32)),5)-3)-INDEX(Control!$D$4:$D$32,SMALL(IF(Control!$B$4:$B$32="Sí",ROW(Control!$B$4:$B$32)),5)-3)+INDEX(Control!$E$4:$E$32,SMALL(IF(Control!$B$4:$B$32="Sí",ROW(Control!$B$4:$B$32)),5)-3)-SUM(INDEX(Control!$F$4:AA$32,SMALL(IF(Control!$B$4:$B$32="Sí",ROW(Control!$B$4:$B$32)),5)-3,0)),"")</f>
        <v>0</v>
      </c>
      <c r="B16" s="55" t="str" cm="1">
        <f t="array" ref="B16">IFERROR(INDEX(Control!$A$4:$A$32,SMALL(IF(Control!$B$4:$B$32="Sí",ROW(Control!$B$4:$B$32)),5)-3)&amp;IF(INDEX(Configuración!$C$10:$C$38,SMALL(IF(Control!$B$4:$B$32="Sí",ROW(Control!$B$4:$B$32)),5)-3)="Sí"," (solo para Enseñanzas Profesionales)",""),"")</f>
        <v>CANTO VALENCIANO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</row>
    <row r="17" spans="1:12" ht="22" customHeight="1" x14ac:dyDescent="0.3">
      <c r="A17" s="33" cm="1">
        <f t="array" ref="A17">IFERROR(INDEX(Control!$C$4:$C$32,SMALL(IF(Control!$B$4:$B$32="Sí",ROW(Control!$B$4:$B$32)),6)-3)-INDEX(Control!$D$4:$D$32,SMALL(IF(Control!$B$4:$B$32="Sí",ROW(Control!$B$4:$B$32)),6)-3)+INDEX(Control!$E$4:$E$32,SMALL(IF(Control!$B$4:$B$32="Sí",ROW(Control!$B$4:$B$32)),6)-3)-SUM(INDEX(Control!$F$4:AA$32,SMALL(IF(Control!$B$4:$B$32="Sí",ROW(Control!$B$4:$B$32)),6)-3,0)),"")</f>
        <v>0</v>
      </c>
      <c r="B17" s="57" t="str" cm="1">
        <f t="array" ref="B17">IFERROR(INDEX(Control!$A$4:$A$32,SMALL(IF(Control!$B$4:$B$32="Sí",ROW(Control!$B$4:$B$32)),6)-3)&amp;IF(INDEX(Configuración!$C$10:$C$38,SMALL(IF(Control!$B$4:$B$32="Sí",ROW(Control!$B$4:$B$32)),6)-3)="Sí"," (solo para Enseñanzas Profesionales)",""),"")</f>
        <v>CLARINETE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</row>
    <row r="18" spans="1:12" ht="22" customHeight="1" x14ac:dyDescent="0.3">
      <c r="A18" s="32" cm="1">
        <f t="array" ref="A18">IFERROR(INDEX(Control!$C$4:$C$32,SMALL(IF(Control!$B$4:$B$32="Sí",ROW(Control!$B$4:$B$32)),7)-3)-INDEX(Control!$D$4:$D$32,SMALL(IF(Control!$B$4:$B$32="Sí",ROW(Control!$B$4:$B$32)),7)-3)+INDEX(Control!$E$4:$E$32,SMALL(IF(Control!$B$4:$B$32="Sí",ROW(Control!$B$4:$B$32)),7)-3)-SUM(INDEX(Control!$F$4:AA$32,SMALL(IF(Control!$B$4:$B$32="Sí",ROW(Control!$B$4:$B$32)),7)-3,0)),"")</f>
        <v>0</v>
      </c>
      <c r="B18" s="55" t="str" cm="1">
        <f t="array" ref="B18">IFERROR(INDEX(Control!$A$4:$A$32,SMALL(IF(Control!$B$4:$B$32="Sí",ROW(Control!$B$4:$B$32)),7)-3)&amp;IF(INDEX(Configuración!$C$10:$C$38,SMALL(IF(Control!$B$4:$B$32="Sí",ROW(Control!$B$4:$B$32)),7)-3)="Sí"," (solo para Enseñanzas Profesionales)",""),"")</f>
        <v>CLAVECÍN</v>
      </c>
      <c r="C18" s="56"/>
      <c r="D18" s="56"/>
      <c r="E18" s="56"/>
      <c r="F18" s="56"/>
      <c r="G18" s="56"/>
      <c r="H18" s="56"/>
      <c r="I18" s="56"/>
      <c r="J18" s="56"/>
      <c r="K18" s="56"/>
      <c r="L18" s="56"/>
    </row>
    <row r="19" spans="1:12" ht="22" customHeight="1" x14ac:dyDescent="0.3">
      <c r="A19" s="33" cm="1">
        <f t="array" ref="A19">IFERROR(INDEX(Control!$C$4:$C$32,SMALL(IF(Control!$B$4:$B$32="Sí",ROW(Control!$B$4:$B$32)),8)-3)-INDEX(Control!$D$4:$D$32,SMALL(IF(Control!$B$4:$B$32="Sí",ROW(Control!$B$4:$B$32)),8)-3)+INDEX(Control!$E$4:$E$32,SMALL(IF(Control!$B$4:$B$32="Sí",ROW(Control!$B$4:$B$32)),8)-3)-SUM(INDEX(Control!$F$4:AA$32,SMALL(IF(Control!$B$4:$B$32="Sí",ROW(Control!$B$4:$B$32)),8)-3,0)),"")</f>
        <v>0</v>
      </c>
      <c r="B19" s="57" t="str" cm="1">
        <f t="array" ref="B19">IFERROR(INDEX(Control!$A$4:$A$32,SMALL(IF(Control!$B$4:$B$32="Sí",ROW(Control!$B$4:$B$32)),8)-3)&amp;IF(INDEX(Configuración!$C$10:$C$38,SMALL(IF(Control!$B$4:$B$32="Sí",ROW(Control!$B$4:$B$32)),8)-3)="Sí"," (solo para Enseñanzas Profesionales)",""),"")</f>
        <v>CONTRABAJO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</row>
    <row r="20" spans="1:12" ht="22" customHeight="1" x14ac:dyDescent="0.3">
      <c r="A20" s="32" cm="1">
        <f t="array" ref="A20">IFERROR(INDEX(Control!$C$4:$C$32,SMALL(IF(Control!$B$4:$B$32="Sí",ROW(Control!$B$4:$B$32)),9)-3)-INDEX(Control!$D$4:$D$32,SMALL(IF(Control!$B$4:$B$32="Sí",ROW(Control!$B$4:$B$32)),9)-3)+INDEX(Control!$E$4:$E$32,SMALL(IF(Control!$B$4:$B$32="Sí",ROW(Control!$B$4:$B$32)),9)-3)-SUM(INDEX(Control!$F$4:AA$32,SMALL(IF(Control!$B$4:$B$32="Sí",ROW(Control!$B$4:$B$32)),9)-3,0)),"")</f>
        <v>0</v>
      </c>
      <c r="B20" s="55" t="str" cm="1">
        <f t="array" ref="B20">IFERROR(INDEX(Control!$A$4:$A$32,SMALL(IF(Control!$B$4:$B$32="Sí",ROW(Control!$B$4:$B$32)),9)-3)&amp;IF(INDEX(Configuración!$C$10:$C$38,SMALL(IF(Control!$B$4:$B$32="Sí",ROW(Control!$B$4:$B$32)),9)-3)="Sí"," (solo para Enseñanzas Profesionales)",""),"")</f>
        <v>DULZAINA</v>
      </c>
      <c r="C20" s="56"/>
      <c r="D20" s="56"/>
      <c r="E20" s="56"/>
      <c r="F20" s="56"/>
      <c r="G20" s="56"/>
      <c r="H20" s="56"/>
      <c r="I20" s="56"/>
      <c r="J20" s="56"/>
      <c r="K20" s="56"/>
      <c r="L20" s="56"/>
    </row>
    <row r="21" spans="1:12" ht="22" customHeight="1" x14ac:dyDescent="0.3">
      <c r="A21" s="33" cm="1">
        <f t="array" ref="A21">IFERROR(INDEX(Control!$C$4:$C$32,SMALL(IF(Control!$B$4:$B$32="Sí",ROW(Control!$B$4:$B$32)),10)-3)-INDEX(Control!$D$4:$D$32,SMALL(IF(Control!$B$4:$B$32="Sí",ROW(Control!$B$4:$B$32)),10)-3)+INDEX(Control!$E$4:$E$32,SMALL(IF(Control!$B$4:$B$32="Sí",ROW(Control!$B$4:$B$32)),10)-3)-SUM(INDEX(Control!$F$4:AA$32,SMALL(IF(Control!$B$4:$B$32="Sí",ROW(Control!$B$4:$B$32)),10)-3,0)),"")</f>
        <v>0</v>
      </c>
      <c r="B21" s="57" t="str" cm="1">
        <f t="array" ref="B21">IFERROR(INDEX(Control!$A$4:$A$32,SMALL(IF(Control!$B$4:$B$32="Sí",ROW(Control!$B$4:$B$32)),10)-3)&amp;IF(INDEX(Configuración!$C$10:$C$38,SMALL(IF(Control!$B$4:$B$32="Sí",ROW(Control!$B$4:$B$32)),10)-3)="Sí"," (solo para Enseñanzas Profesionales)",""),"")</f>
        <v>FAGOT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</row>
    <row r="22" spans="1:12" ht="22" customHeight="1" x14ac:dyDescent="0.3">
      <c r="A22" s="32" cm="1">
        <f t="array" ref="A22">IFERROR(INDEX(Control!$C$4:$C$32,SMALL(IF(Control!$B$4:$B$32="Sí",ROW(Control!$B$4:$B$32)),11)-3)-INDEX(Control!$D$4:$D$32,SMALL(IF(Control!$B$4:$B$32="Sí",ROW(Control!$B$4:$B$32)),11)-3)+INDEX(Control!$E$4:$E$32,SMALL(IF(Control!$B$4:$B$32="Sí",ROW(Control!$B$4:$B$32)),11)-3)-SUM(INDEX(Control!$F$4:AA$32,SMALL(IF(Control!$B$4:$B$32="Sí",ROW(Control!$B$4:$B$32)),11)-3,0)),"")</f>
        <v>0</v>
      </c>
      <c r="B22" s="55" t="str" cm="1">
        <f t="array" ref="B22">IFERROR(INDEX(Control!$A$4:$A$32,SMALL(IF(Control!$B$4:$B$32="Sí",ROW(Control!$B$4:$B$32)),11)-3)&amp;IF(INDEX(Configuración!$C$10:$C$38,SMALL(IF(Control!$B$4:$B$32="Sí",ROW(Control!$B$4:$B$32)),11)-3)="Sí"," (solo para Enseñanzas Profesionales)",""),"")</f>
        <v>FLAUTA</v>
      </c>
      <c r="C22" s="56"/>
      <c r="D22" s="56"/>
      <c r="E22" s="56"/>
      <c r="F22" s="56"/>
      <c r="G22" s="56"/>
      <c r="H22" s="56"/>
      <c r="I22" s="56"/>
      <c r="J22" s="56"/>
      <c r="K22" s="56"/>
      <c r="L22" s="56"/>
    </row>
    <row r="23" spans="1:12" ht="22" customHeight="1" x14ac:dyDescent="0.3">
      <c r="A23" s="33" cm="1">
        <f t="array" ref="A23">IFERROR(INDEX(Control!$C$4:$C$32,SMALL(IF(Control!$B$4:$B$32="Sí",ROW(Control!$B$4:$B$32)),12)-3)-INDEX(Control!$D$4:$D$32,SMALL(IF(Control!$B$4:$B$32="Sí",ROW(Control!$B$4:$B$32)),12)-3)+INDEX(Control!$E$4:$E$32,SMALL(IF(Control!$B$4:$B$32="Sí",ROW(Control!$B$4:$B$32)),12)-3)-SUM(INDEX(Control!$F$4:AA$32,SMALL(IF(Control!$B$4:$B$32="Sí",ROW(Control!$B$4:$B$32)),12)-3,0)),"")</f>
        <v>0</v>
      </c>
      <c r="B23" s="57" t="str" cm="1">
        <f t="array" ref="B23">IFERROR(INDEX(Control!$A$4:$A$32,SMALL(IF(Control!$B$4:$B$32="Sí",ROW(Control!$B$4:$B$32)),12)-3)&amp;IF(INDEX(Configuración!$C$10:$C$38,SMALL(IF(Control!$B$4:$B$32="Sí",ROW(Control!$B$4:$B$32)),12)-3)="Sí"," (solo para Enseñanzas Profesionales)",""),"")</f>
        <v>FLAUTA DE PICO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</row>
    <row r="24" spans="1:12" ht="22" customHeight="1" x14ac:dyDescent="0.3">
      <c r="A24" s="32" cm="1">
        <f t="array" ref="A24">IFERROR(INDEX(Control!$C$4:$C$32,SMALL(IF(Control!$B$4:$B$32="Sí",ROW(Control!$B$4:$B$32)),13)-3)-INDEX(Control!$D$4:$D$32,SMALL(IF(Control!$B$4:$B$32="Sí",ROW(Control!$B$4:$B$32)),13)-3)+INDEX(Control!$E$4:$E$32,SMALL(IF(Control!$B$4:$B$32="Sí",ROW(Control!$B$4:$B$32)),13)-3)-SUM(INDEX(Control!$F$4:AA$32,SMALL(IF(Control!$B$4:$B$32="Sí",ROW(Control!$B$4:$B$32)),13)-3,0)),"")</f>
        <v>0</v>
      </c>
      <c r="B24" s="55" t="str" cm="1">
        <f t="array" ref="B24">IFERROR(INDEX(Control!$A$4:$A$32,SMALL(IF(Control!$B$4:$B$32="Sí",ROW(Control!$B$4:$B$32)),13)-3)&amp;IF(INDEX(Configuración!$C$10:$C$38,SMALL(IF(Control!$B$4:$B$32="Sí",ROW(Control!$B$4:$B$32)),13)-3)="Sí"," (solo para Enseñanzas Profesionales)",""),"")</f>
        <v>GUITARRA</v>
      </c>
      <c r="C24" s="56"/>
      <c r="D24" s="56"/>
      <c r="E24" s="56"/>
      <c r="F24" s="56"/>
      <c r="G24" s="56"/>
      <c r="H24" s="56"/>
      <c r="I24" s="56"/>
      <c r="J24" s="56"/>
      <c r="K24" s="56"/>
      <c r="L24" s="56"/>
    </row>
    <row r="25" spans="1:12" ht="22" customHeight="1" x14ac:dyDescent="0.3">
      <c r="A25" s="33" cm="1">
        <f t="array" ref="A25">IFERROR(INDEX(Control!$C$4:$C$32,SMALL(IF(Control!$B$4:$B$32="Sí",ROW(Control!$B$4:$B$32)),14)-3)-INDEX(Control!$D$4:$D$32,SMALL(IF(Control!$B$4:$B$32="Sí",ROW(Control!$B$4:$B$32)),14)-3)+INDEX(Control!$E$4:$E$32,SMALL(IF(Control!$B$4:$B$32="Sí",ROW(Control!$B$4:$B$32)),14)-3)-SUM(INDEX(Control!$F$4:AA$32,SMALL(IF(Control!$B$4:$B$32="Sí",ROW(Control!$B$4:$B$32)),14)-3,0)),"")</f>
        <v>0</v>
      </c>
      <c r="B25" s="57" t="str" cm="1">
        <f t="array" ref="B25">IFERROR(INDEX(Control!$A$4:$A$32,SMALL(IF(Control!$B$4:$B$32="Sí",ROW(Control!$B$4:$B$32)),14)-3)&amp;IF(INDEX(Configuración!$C$10:$C$38,SMALL(IF(Control!$B$4:$B$32="Sí",ROW(Control!$B$4:$B$32)),14)-3)="Sí"," (solo para Enseñanzas Profesionales)",""),"")</f>
        <v>GUITARRA ELÉCTRICA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</row>
    <row r="26" spans="1:12" ht="22" customHeight="1" x14ac:dyDescent="0.3">
      <c r="A26" s="32" cm="1">
        <f t="array" ref="A26">IFERROR(INDEX(Control!$C$4:$C$32,SMALL(IF(Control!$B$4:$B$32="Sí",ROW(Control!$B$4:$B$32)),15)-3)-INDEX(Control!$D$4:$D$32,SMALL(IF(Control!$B$4:$B$32="Sí",ROW(Control!$B$4:$B$32)),15)-3)+INDEX(Control!$E$4:$E$32,SMALL(IF(Control!$B$4:$B$32="Sí",ROW(Control!$B$4:$B$32)),15)-3)-SUM(INDEX(Control!$F$4:AA$32,SMALL(IF(Control!$B$4:$B$32="Sí",ROW(Control!$B$4:$B$32)),15)-3,0)),"")</f>
        <v>0</v>
      </c>
      <c r="B26" s="55" t="str" cm="1">
        <f t="array" ref="B26">IFERROR(INDEX(Control!$A$4:$A$32,SMALL(IF(Control!$B$4:$B$32="Sí",ROW(Control!$B$4:$B$32)),15)-3)&amp;IF(INDEX(Configuración!$C$10:$C$38,SMALL(IF(Control!$B$4:$B$32="Sí",ROW(Control!$B$4:$B$32)),15)-3)="Sí"," (solo para Enseñanzas Profesionales)",""),"")</f>
        <v>INSTRUMENTOS DE CUERDA PULSADA DEL RENACIMIENTO Y BARROCO</v>
      </c>
      <c r="C26" s="56"/>
      <c r="D26" s="56"/>
      <c r="E26" s="56"/>
      <c r="F26" s="56"/>
      <c r="G26" s="56"/>
      <c r="H26" s="56"/>
      <c r="I26" s="56"/>
      <c r="J26" s="56"/>
      <c r="K26" s="56"/>
      <c r="L26" s="56"/>
    </row>
    <row r="27" spans="1:12" ht="22" customHeight="1" x14ac:dyDescent="0.3">
      <c r="A27" s="33" cm="1">
        <f t="array" ref="A27">IFERROR(INDEX(Control!$C$4:$C$32,SMALL(IF(Control!$B$4:$B$32="Sí",ROW(Control!$B$4:$B$32)),16)-3)-INDEX(Control!$D$4:$D$32,SMALL(IF(Control!$B$4:$B$32="Sí",ROW(Control!$B$4:$B$32)),16)-3)+INDEX(Control!$E$4:$E$32,SMALL(IF(Control!$B$4:$B$32="Sí",ROW(Control!$B$4:$B$32)),16)-3)-SUM(INDEX(Control!$F$4:AA$32,SMALL(IF(Control!$B$4:$B$32="Sí",ROW(Control!$B$4:$B$32)),16)-3,0)),"")</f>
        <v>0</v>
      </c>
      <c r="B27" s="57" t="str" cm="1">
        <f t="array" ref="B27">IFERROR(INDEX(Control!$A$4:$A$32,SMALL(IF(Control!$B$4:$B$32="Sí",ROW(Control!$B$4:$B$32)),16)-3)&amp;IF(INDEX(Configuración!$C$10:$C$38,SMALL(IF(Control!$B$4:$B$32="Sí",ROW(Control!$B$4:$B$32)),16)-3)="Sí"," (solo para Enseñanzas Profesionales)",""),"")</f>
        <v>INSTRUMENTOS DE PLECTRO</v>
      </c>
      <c r="C27" s="58"/>
      <c r="D27" s="58"/>
      <c r="E27" s="58"/>
      <c r="F27" s="58"/>
      <c r="G27" s="58"/>
      <c r="H27" s="58"/>
      <c r="I27" s="58"/>
      <c r="J27" s="58"/>
      <c r="K27" s="58"/>
      <c r="L27" s="58"/>
    </row>
    <row r="28" spans="1:12" ht="22" customHeight="1" x14ac:dyDescent="0.3">
      <c r="A28" s="32" cm="1">
        <f t="array" ref="A28">IFERROR(INDEX(Control!$C$4:$C$32,SMALL(IF(Control!$B$4:$B$32="Sí",ROW(Control!$B$4:$B$32)),17)-3)-INDEX(Control!$D$4:$D$32,SMALL(IF(Control!$B$4:$B$32="Sí",ROW(Control!$B$4:$B$32)),17)-3)+INDEX(Control!$E$4:$E$32,SMALL(IF(Control!$B$4:$B$32="Sí",ROW(Control!$B$4:$B$32)),17)-3)-SUM(INDEX(Control!$F$4:AA$32,SMALL(IF(Control!$B$4:$B$32="Sí",ROW(Control!$B$4:$B$32)),17)-3,0)),"")</f>
        <v>0</v>
      </c>
      <c r="B28" s="55" t="str" cm="1">
        <f t="array" ref="B28">IFERROR(INDEX(Control!$A$4:$A$32,SMALL(IF(Control!$B$4:$B$32="Sí",ROW(Control!$B$4:$B$32)),17)-3)&amp;IF(INDEX(Configuración!$C$10:$C$38,SMALL(IF(Control!$B$4:$B$32="Sí",ROW(Control!$B$4:$B$32)),17)-3)="Sí"," (solo para Enseñanzas Profesionales)",""),"")</f>
        <v>OBOE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</row>
    <row r="29" spans="1:12" ht="22" customHeight="1" x14ac:dyDescent="0.3">
      <c r="A29" s="33" cm="1">
        <f t="array" ref="A29">IFERROR(INDEX(Control!$C$4:$C$32,SMALL(IF(Control!$B$4:$B$32="Sí",ROW(Control!$B$4:$B$32)),18)-3)-INDEX(Control!$D$4:$D$32,SMALL(IF(Control!$B$4:$B$32="Sí",ROW(Control!$B$4:$B$32)),18)-3)+INDEX(Control!$E$4:$E$32,SMALL(IF(Control!$B$4:$B$32="Sí",ROW(Control!$B$4:$B$32)),18)-3)-SUM(INDEX(Control!$F$4:AA$32,SMALL(IF(Control!$B$4:$B$32="Sí",ROW(Control!$B$4:$B$32)),18)-3,0)),"")</f>
        <v>0</v>
      </c>
      <c r="B29" s="57" t="str" cm="1">
        <f t="array" ref="B29">IFERROR(INDEX(Control!$A$4:$A$32,SMALL(IF(Control!$B$4:$B$32="Sí",ROW(Control!$B$4:$B$32)),18)-3)&amp;IF(INDEX(Configuración!$C$10:$C$38,SMALL(IF(Control!$B$4:$B$32="Sí",ROW(Control!$B$4:$B$32)),18)-3)="Sí"," (solo para Enseñanzas Profesionales)",""),"")</f>
        <v>ÓRGANO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</row>
    <row r="30" spans="1:12" ht="22" customHeight="1" x14ac:dyDescent="0.3">
      <c r="A30" s="32" cm="1">
        <f t="array" ref="A30">IFERROR(INDEX(Control!$C$4:$C$32,SMALL(IF(Control!$B$4:$B$32="Sí",ROW(Control!$B$4:$B$32)),19)-3)-INDEX(Control!$D$4:$D$32,SMALL(IF(Control!$B$4:$B$32="Sí",ROW(Control!$B$4:$B$32)),19)-3)+INDEX(Control!$E$4:$E$32,SMALL(IF(Control!$B$4:$B$32="Sí",ROW(Control!$B$4:$B$32)),19)-3)-SUM(INDEX(Control!$F$4:AA$32,SMALL(IF(Control!$B$4:$B$32="Sí",ROW(Control!$B$4:$B$32)),19)-3,0)),"")</f>
        <v>0</v>
      </c>
      <c r="B30" s="55" t="str" cm="1">
        <f t="array" ref="B30">IFERROR(INDEX(Control!$A$4:$A$32,SMALL(IF(Control!$B$4:$B$32="Sí",ROW(Control!$B$4:$B$32)),19)-3)&amp;IF(INDEX(Configuración!$C$10:$C$38,SMALL(IF(Control!$B$4:$B$32="Sí",ROW(Control!$B$4:$B$32)),19)-3)="Sí"," (solo para Enseñanzas Profesionales)",""),"")</f>
        <v>PERCUSIÓN</v>
      </c>
      <c r="C30" s="56"/>
      <c r="D30" s="56"/>
      <c r="E30" s="56"/>
      <c r="F30" s="56"/>
      <c r="G30" s="56"/>
      <c r="H30" s="56"/>
      <c r="I30" s="56"/>
      <c r="J30" s="56"/>
      <c r="K30" s="56"/>
      <c r="L30" s="56"/>
    </row>
    <row r="31" spans="1:12" ht="22" customHeight="1" x14ac:dyDescent="0.3">
      <c r="A31" s="33" cm="1">
        <f t="array" ref="A31">IFERROR(INDEX(Control!$C$4:$C$32,SMALL(IF(Control!$B$4:$B$32="Sí",ROW(Control!$B$4:$B$32)),20)-3)-INDEX(Control!$D$4:$D$32,SMALL(IF(Control!$B$4:$B$32="Sí",ROW(Control!$B$4:$B$32)),20)-3)+INDEX(Control!$E$4:$E$32,SMALL(IF(Control!$B$4:$B$32="Sí",ROW(Control!$B$4:$B$32)),20)-3)-SUM(INDEX(Control!$F$4:AA$32,SMALL(IF(Control!$B$4:$B$32="Sí",ROW(Control!$B$4:$B$32)),20)-3,0)),"")</f>
        <v>0</v>
      </c>
      <c r="B31" s="57" t="str" cm="1">
        <f t="array" ref="B31">IFERROR(INDEX(Control!$A$4:$A$32,SMALL(IF(Control!$B$4:$B$32="Sí",ROW(Control!$B$4:$B$32)),20)-3)&amp;IF(INDEX(Configuración!$C$10:$C$38,SMALL(IF(Control!$B$4:$B$32="Sí",ROW(Control!$B$4:$B$32)),20)-3)="Sí"," (solo para Enseñanzas Profesionales)",""),"")</f>
        <v>PIANO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</row>
    <row r="32" spans="1:12" ht="22" customHeight="1" x14ac:dyDescent="0.3">
      <c r="A32" s="32" cm="1">
        <f t="array" ref="A32">IFERROR(INDEX(Control!$C$4:$C$32,SMALL(IF(Control!$B$4:$B$32="Sí",ROW(Control!$B$4:$B$32)),21)-3)-INDEX(Control!$D$4:$D$32,SMALL(IF(Control!$B$4:$B$32="Sí",ROW(Control!$B$4:$B$32)),21)-3)+INDEX(Control!$E$4:$E$32,SMALL(IF(Control!$B$4:$B$32="Sí",ROW(Control!$B$4:$B$32)),21)-3)-SUM(INDEX(Control!$F$4:AA$32,SMALL(IF(Control!$B$4:$B$32="Sí",ROW(Control!$B$4:$B$32)),21)-3,0)),"")</f>
        <v>0</v>
      </c>
      <c r="B32" s="55" t="str" cm="1">
        <f t="array" ref="B32">IFERROR(INDEX(Control!$A$4:$A$32,SMALL(IF(Control!$B$4:$B$32="Sí",ROW(Control!$B$4:$B$32)),21)-3)&amp;IF(INDEX(Configuración!$C$10:$C$38,SMALL(IF(Control!$B$4:$B$32="Sí",ROW(Control!$B$4:$B$32)),21)-3)="Sí"," (solo para Enseñanzas Profesionales)",""),"")</f>
        <v>SAXOFÓN</v>
      </c>
      <c r="C32" s="56"/>
      <c r="D32" s="56"/>
      <c r="E32" s="56"/>
      <c r="F32" s="56"/>
      <c r="G32" s="56"/>
      <c r="H32" s="56"/>
      <c r="I32" s="56"/>
      <c r="J32" s="56"/>
      <c r="K32" s="56"/>
      <c r="L32" s="56"/>
    </row>
    <row r="33" spans="1:12" ht="22" customHeight="1" x14ac:dyDescent="0.3">
      <c r="A33" s="33" cm="1">
        <f t="array" ref="A33">IFERROR(INDEX(Control!$C$4:$C$32,SMALL(IF(Control!$B$4:$B$32="Sí",ROW(Control!$B$4:$B$32)),22)-3)-INDEX(Control!$D$4:$D$32,SMALL(IF(Control!$B$4:$B$32="Sí",ROW(Control!$B$4:$B$32)),22)-3)+INDEX(Control!$E$4:$E$32,SMALL(IF(Control!$B$4:$B$32="Sí",ROW(Control!$B$4:$B$32)),22)-3)-SUM(INDEX(Control!$F$4:AA$32,SMALL(IF(Control!$B$4:$B$32="Sí",ROW(Control!$B$4:$B$32)),22)-3,0)),"")</f>
        <v>0</v>
      </c>
      <c r="B33" s="57" t="str" cm="1">
        <f t="array" ref="B33">IFERROR(INDEX(Control!$A$4:$A$32,SMALL(IF(Control!$B$4:$B$32="Sí",ROW(Control!$B$4:$B$32)),22)-3)&amp;IF(INDEX(Configuración!$C$10:$C$38,SMALL(IF(Control!$B$4:$B$32="Sí",ROW(Control!$B$4:$B$32)),22)-3)="Sí"," (solo para Enseñanzas Profesionales)",""),"")</f>
        <v>TROMBÓN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</row>
    <row r="34" spans="1:12" ht="22" customHeight="1" x14ac:dyDescent="0.3">
      <c r="A34" s="32" cm="1">
        <f t="array" ref="A34">IFERROR(INDEX(Control!$C$4:$C$32,SMALL(IF(Control!$B$4:$B$32="Sí",ROW(Control!$B$4:$B$32)),23)-3)-INDEX(Control!$D$4:$D$32,SMALL(IF(Control!$B$4:$B$32="Sí",ROW(Control!$B$4:$B$32)),23)-3)+INDEX(Control!$E$4:$E$32,SMALL(IF(Control!$B$4:$B$32="Sí",ROW(Control!$B$4:$B$32)),23)-3)-SUM(INDEX(Control!$F$4:AA$32,SMALL(IF(Control!$B$4:$B$32="Sí",ROW(Control!$B$4:$B$32)),23)-3,0)),"")</f>
        <v>0</v>
      </c>
      <c r="B34" s="55" t="str" cm="1">
        <f t="array" ref="B34">IFERROR(INDEX(Control!$A$4:$A$32,SMALL(IF(Control!$B$4:$B$32="Sí",ROW(Control!$B$4:$B$32)),23)-3)&amp;IF(INDEX(Configuración!$C$10:$C$38,SMALL(IF(Control!$B$4:$B$32="Sí",ROW(Control!$B$4:$B$32)),23)-3)="Sí"," (solo para Enseñanzas Profesionales)",""),"")</f>
        <v>TROMPA</v>
      </c>
      <c r="C34" s="56"/>
      <c r="D34" s="56"/>
      <c r="E34" s="56"/>
      <c r="F34" s="56"/>
      <c r="G34" s="56"/>
      <c r="H34" s="56"/>
      <c r="I34" s="56"/>
      <c r="J34" s="56"/>
      <c r="K34" s="56"/>
      <c r="L34" s="56"/>
    </row>
    <row r="35" spans="1:12" ht="22" customHeight="1" x14ac:dyDescent="0.3">
      <c r="A35" s="33" cm="1">
        <f t="array" ref="A35">IFERROR(INDEX(Control!$C$4:$C$32,SMALL(IF(Control!$B$4:$B$32="Sí",ROW(Control!$B$4:$B$32)),24)-3)-INDEX(Control!$D$4:$D$32,SMALL(IF(Control!$B$4:$B$32="Sí",ROW(Control!$B$4:$B$32)),24)-3)+INDEX(Control!$E$4:$E$32,SMALL(IF(Control!$B$4:$B$32="Sí",ROW(Control!$B$4:$B$32)),24)-3)-SUM(INDEX(Control!$F$4:AA$32,SMALL(IF(Control!$B$4:$B$32="Sí",ROW(Control!$B$4:$B$32)),24)-3,0)),"")</f>
        <v>0</v>
      </c>
      <c r="B35" s="57" t="str" cm="1">
        <f t="array" ref="B35">IFERROR(INDEX(Control!$A$4:$A$32,SMALL(IF(Control!$B$4:$B$32="Sí",ROW(Control!$B$4:$B$32)),24)-3)&amp;IF(INDEX(Configuración!$C$10:$C$38,SMALL(IF(Control!$B$4:$B$32="Sí",ROW(Control!$B$4:$B$32)),24)-3)="Sí"," (solo para Enseñanzas Profesionales)",""),"")</f>
        <v>TROMPETA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</row>
    <row r="36" spans="1:12" ht="22" customHeight="1" x14ac:dyDescent="0.3">
      <c r="A36" s="32" cm="1">
        <f t="array" ref="A36">IFERROR(INDEX(Control!$C$4:$C$32,SMALL(IF(Control!$B$4:$B$32="Sí",ROW(Control!$B$4:$B$32)),25)-3)-INDEX(Control!$D$4:$D$32,SMALL(IF(Control!$B$4:$B$32="Sí",ROW(Control!$B$4:$B$32)),25)-3)+INDEX(Control!$E$4:$E$32,SMALL(IF(Control!$B$4:$B$32="Sí",ROW(Control!$B$4:$B$32)),25)-3)-SUM(INDEX(Control!$F$4:AA$32,SMALL(IF(Control!$B$4:$B$32="Sí",ROW(Control!$B$4:$B$32)),25)-3,0)),"")</f>
        <v>0</v>
      </c>
      <c r="B36" s="55" t="str" cm="1">
        <f t="array" ref="B36">IFERROR(INDEX(Control!$A$4:$A$32,SMALL(IF(Control!$B$4:$B$32="Sí",ROW(Control!$B$4:$B$32)),25)-3)&amp;IF(INDEX(Configuración!$C$10:$C$38,SMALL(IF(Control!$B$4:$B$32="Sí",ROW(Control!$B$4:$B$32)),25)-3)="Sí"," (solo para Enseñanzas Profesionales)",""),"")</f>
        <v>TUBA</v>
      </c>
      <c r="C36" s="56"/>
      <c r="D36" s="56"/>
      <c r="E36" s="56"/>
      <c r="F36" s="56"/>
      <c r="G36" s="56"/>
      <c r="H36" s="56"/>
      <c r="I36" s="56"/>
      <c r="J36" s="56"/>
      <c r="K36" s="56"/>
      <c r="L36" s="56"/>
    </row>
    <row r="37" spans="1:12" ht="22" customHeight="1" x14ac:dyDescent="0.3">
      <c r="A37" s="33" cm="1">
        <f t="array" ref="A37">IFERROR(INDEX(Control!$C$4:$C$32,SMALL(IF(Control!$B$4:$B$32="Sí",ROW(Control!$B$4:$B$32)),26)-3)-INDEX(Control!$D$4:$D$32,SMALL(IF(Control!$B$4:$B$32="Sí",ROW(Control!$B$4:$B$32)),26)-3)+INDEX(Control!$E$4:$E$32,SMALL(IF(Control!$B$4:$B$32="Sí",ROW(Control!$B$4:$B$32)),26)-3)-SUM(INDEX(Control!$F$4:AA$32,SMALL(IF(Control!$B$4:$B$32="Sí",ROW(Control!$B$4:$B$32)),26)-3,0)),"")</f>
        <v>0</v>
      </c>
      <c r="B37" s="57" t="str" cm="1">
        <f t="array" ref="B37">IFERROR(INDEX(Control!$A$4:$A$32,SMALL(IF(Control!$B$4:$B$32="Sí",ROW(Control!$B$4:$B$32)),26)-3)&amp;IF(INDEX(Configuración!$C$10:$C$38,SMALL(IF(Control!$B$4:$B$32="Sí",ROW(Control!$B$4:$B$32)),26)-3)="Sí"," (solo para Enseñanzas Profesionales)",""),"")</f>
        <v>VIOLA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</row>
    <row r="38" spans="1:12" ht="22" customHeight="1" x14ac:dyDescent="0.3">
      <c r="A38" s="32" cm="1">
        <f t="array" ref="A38">IFERROR(INDEX(Control!$C$4:$C$32,SMALL(IF(Control!$B$4:$B$32="Sí",ROW(Control!$B$4:$B$32)),27)-3)-INDEX(Control!$D$4:$D$32,SMALL(IF(Control!$B$4:$B$32="Sí",ROW(Control!$B$4:$B$32)),27)-3)+INDEX(Control!$E$4:$E$32,SMALL(IF(Control!$B$4:$B$32="Sí",ROW(Control!$B$4:$B$32)),27)-3)-SUM(INDEX(Control!$F$4:AA$32,SMALL(IF(Control!$B$4:$B$32="Sí",ROW(Control!$B$4:$B$32)),27)-3,0)),"")</f>
        <v>0</v>
      </c>
      <c r="B38" s="55" t="str" cm="1">
        <f t="array" ref="B38">IFERROR(INDEX(Control!$A$4:$A$32,SMALL(IF(Control!$B$4:$B$32="Sí",ROW(Control!$B$4:$B$32)),27)-3)&amp;IF(INDEX(Configuración!$C$10:$C$38,SMALL(IF(Control!$B$4:$B$32="Sí",ROW(Control!$B$4:$B$32)),27)-3)="Sí"," (solo para Enseñanzas Profesionales)",""),"")</f>
        <v>VIOLA DA GAMBA</v>
      </c>
      <c r="C38" s="56"/>
      <c r="D38" s="56"/>
      <c r="E38" s="56"/>
      <c r="F38" s="56"/>
      <c r="G38" s="56"/>
      <c r="H38" s="56"/>
      <c r="I38" s="56"/>
      <c r="J38" s="56"/>
      <c r="K38" s="56"/>
      <c r="L38" s="56"/>
    </row>
    <row r="39" spans="1:12" ht="22" customHeight="1" x14ac:dyDescent="0.3">
      <c r="A39" s="33" cm="1">
        <f t="array" ref="A39">IFERROR(INDEX(Control!$C$4:$C$32,SMALL(IF(Control!$B$4:$B$32="Sí",ROW(Control!$B$4:$B$32)),28)-3)-INDEX(Control!$D$4:$D$32,SMALL(IF(Control!$B$4:$B$32="Sí",ROW(Control!$B$4:$B$32)),28)-3)+INDEX(Control!$E$4:$E$32,SMALL(IF(Control!$B$4:$B$32="Sí",ROW(Control!$B$4:$B$32)),28)-3)-SUM(INDEX(Control!$F$4:AA$32,SMALL(IF(Control!$B$4:$B$32="Sí",ROW(Control!$B$4:$B$32)),28)-3,0)),"")</f>
        <v>0</v>
      </c>
      <c r="B39" s="57" t="str" cm="1">
        <f t="array" ref="B39">IFERROR(INDEX(Control!$A$4:$A$32,SMALL(IF(Control!$B$4:$B$32="Sí",ROW(Control!$B$4:$B$32)),28)-3)&amp;IF(INDEX(Configuración!$C$10:$C$38,SMALL(IF(Control!$B$4:$B$32="Sí",ROW(Control!$B$4:$B$32)),28)-3)="Sí"," (solo para Enseñanzas Profesionales)",""),"")</f>
        <v>VIOLÍN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</row>
    <row r="40" spans="1:12" ht="22" customHeight="1" x14ac:dyDescent="0.3">
      <c r="A40" s="32" cm="1">
        <f t="array" ref="A40">IFERROR(INDEX(Control!$C$4:$C$32,SMALL(IF(Control!$B$4:$B$32="Sí",ROW(Control!$B$4:$B$32)),29)-3)-INDEX(Control!$D$4:$D$32,SMALL(IF(Control!$B$4:$B$32="Sí",ROW(Control!$B$4:$B$32)),29)-3)+INDEX(Control!$E$4:$E$32,SMALL(IF(Control!$B$4:$B$32="Sí",ROW(Control!$B$4:$B$32)),29)-3)-SUM(INDEX(Control!$F$4:AA$32,SMALL(IF(Control!$B$4:$B$32="Sí",ROW(Control!$B$4:$B$32)),29)-3,0)),"")</f>
        <v>0</v>
      </c>
      <c r="B40" s="55" t="str" cm="1">
        <f t="array" ref="B40">IFERROR(INDEX(Control!$A$4:$A$32,SMALL(IF(Control!$B$4:$B$32="Sí",ROW(Control!$B$4:$B$32)),29)-3)&amp;IF(INDEX(Configuración!$C$10:$C$38,SMALL(IF(Control!$B$4:$B$32="Sí",ROW(Control!$B$4:$B$32)),29)-3)="Sí"," (solo para Enseñanzas Profesionales)",""),"")</f>
        <v>VIOLONCHELO</v>
      </c>
      <c r="C40" s="56"/>
      <c r="D40" s="56"/>
      <c r="E40" s="56"/>
      <c r="F40" s="56"/>
      <c r="G40" s="56"/>
      <c r="H40" s="56"/>
      <c r="I40" s="56"/>
      <c r="J40" s="56"/>
      <c r="K40" s="56"/>
      <c r="L40" s="56"/>
    </row>
    <row r="41" spans="1:12" ht="22" customHeight="1" thickBot="1" x14ac:dyDescent="0.35">
      <c r="A41" s="43" t="str" cm="1">
        <f t="array" ref="A41">IFERROR(INDEX(Control!$C$4:$C$32,SMALL(IF(Control!$B$4:$B$32="Sí",ROW(Control!$B$4:$B$32)),30)-3)-INDEX(Control!$D$4:$D$32,SMALL(IF(Control!$B$4:$B$32="Sí",ROW(Control!$B$4:$B$32)),30)-3)+INDEX(Control!$E$4:$E$32,SMALL(IF(Control!$B$4:$B$32="Sí",ROW(Control!$B$4:$B$32)),30)-3)-SUM(INDEX(Control!$F$4:AA$32,SMALL(IF(Control!$B$4:$B$32="Sí",ROW(Control!$B$4:$B$32)),30)-3,0)),"")</f>
        <v/>
      </c>
      <c r="B41" s="70" t="str" cm="1">
        <f t="array" ref="B41">IFERROR(INDEX(Control!$A$4:$A$32,SMALL(IF(Control!$B$4:$B$32="Sí",ROW(Control!$B$4:$B$32)),30)-3)&amp;IF(INDEX(Configuración!$C$10:$C$38,SMALL(IF(Control!$B$4:$B$32="Sí",ROW(Control!$B$4:$B$32)),30)-3)="Sí"," (solo para Enseñanzas Profesionales)",""),"")</f>
        <v/>
      </c>
      <c r="C41" s="71"/>
      <c r="D41" s="71"/>
      <c r="E41" s="71"/>
      <c r="F41" s="71"/>
      <c r="G41" s="71"/>
      <c r="H41" s="71"/>
      <c r="I41" s="71"/>
      <c r="J41" s="71"/>
      <c r="K41" s="71"/>
      <c r="L41" s="71"/>
    </row>
    <row r="42" spans="1:12" ht="30" customHeight="1" thickTop="1" x14ac:dyDescent="0.3">
      <c r="A42" s="44">
        <f>SUM(A12:A41)</f>
        <v>0</v>
      </c>
      <c r="B42" s="54" t="s">
        <v>188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</row>
    <row r="43" spans="1:12" ht="20" customHeight="1" x14ac:dyDescent="0.2">
      <c r="A43" s="68" t="s">
        <v>113</v>
      </c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</row>
    <row r="44" spans="1:12" ht="14" customHeight="1" x14ac:dyDescent="0.2">
      <c r="A44" s="29" t="s">
        <v>67</v>
      </c>
      <c r="B44" s="65" t="s">
        <v>41</v>
      </c>
      <c r="C44" s="65"/>
      <c r="D44" s="65"/>
      <c r="E44" s="65"/>
      <c r="F44" s="65"/>
      <c r="G44" s="29" t="s">
        <v>79</v>
      </c>
      <c r="H44" s="65" t="s">
        <v>52</v>
      </c>
      <c r="I44" s="65"/>
      <c r="J44" s="65"/>
      <c r="K44" s="65"/>
      <c r="L44" s="65"/>
    </row>
    <row r="45" spans="1:12" ht="14" customHeight="1" x14ac:dyDescent="0.2">
      <c r="A45" s="29" t="s">
        <v>68</v>
      </c>
      <c r="B45" s="65" t="s">
        <v>42</v>
      </c>
      <c r="C45" s="65"/>
      <c r="D45" s="65"/>
      <c r="E45" s="65"/>
      <c r="F45" s="65"/>
      <c r="G45" s="29" t="s">
        <v>80</v>
      </c>
      <c r="H45" s="65" t="s">
        <v>53</v>
      </c>
      <c r="I45" s="65"/>
      <c r="J45" s="65"/>
      <c r="K45" s="65"/>
      <c r="L45" s="65"/>
    </row>
    <row r="46" spans="1:12" ht="14" customHeight="1" x14ac:dyDescent="0.2">
      <c r="A46" s="29" t="s">
        <v>69</v>
      </c>
      <c r="B46" s="65" t="s">
        <v>43</v>
      </c>
      <c r="C46" s="65"/>
      <c r="D46" s="65"/>
      <c r="E46" s="65"/>
      <c r="F46" s="65"/>
      <c r="G46" s="29" t="s">
        <v>81</v>
      </c>
      <c r="H46" s="65" t="s">
        <v>54</v>
      </c>
      <c r="I46" s="65"/>
      <c r="J46" s="65"/>
      <c r="K46" s="65"/>
      <c r="L46" s="65"/>
    </row>
    <row r="47" spans="1:12" ht="14" customHeight="1" x14ac:dyDescent="0.2">
      <c r="A47" s="29" t="s">
        <v>70</v>
      </c>
      <c r="B47" s="65" t="s">
        <v>44</v>
      </c>
      <c r="C47" s="65"/>
      <c r="D47" s="65"/>
      <c r="E47" s="65"/>
      <c r="F47" s="65"/>
      <c r="G47" s="29" t="s">
        <v>82</v>
      </c>
      <c r="H47" s="65" t="s">
        <v>55</v>
      </c>
      <c r="I47" s="65"/>
      <c r="J47" s="65"/>
      <c r="K47" s="65"/>
      <c r="L47" s="65"/>
    </row>
    <row r="48" spans="1:12" ht="14" customHeight="1" x14ac:dyDescent="0.2">
      <c r="A48" s="29" t="s">
        <v>71</v>
      </c>
      <c r="B48" s="65" t="s">
        <v>45</v>
      </c>
      <c r="C48" s="65"/>
      <c r="D48" s="65"/>
      <c r="E48" s="65"/>
      <c r="F48" s="65"/>
      <c r="G48" s="29" t="s">
        <v>83</v>
      </c>
      <c r="H48" s="65" t="s">
        <v>56</v>
      </c>
      <c r="I48" s="65"/>
      <c r="J48" s="65"/>
      <c r="K48" s="65"/>
      <c r="L48" s="65"/>
    </row>
    <row r="49" spans="1:12" ht="14" customHeight="1" x14ac:dyDescent="0.2">
      <c r="A49" s="29" t="s">
        <v>72</v>
      </c>
      <c r="B49" s="65" t="s">
        <v>195</v>
      </c>
      <c r="C49" s="65"/>
      <c r="D49" s="65"/>
      <c r="E49" s="65"/>
      <c r="F49" s="65"/>
      <c r="G49" s="29" t="s">
        <v>84</v>
      </c>
      <c r="H49" s="65" t="s">
        <v>57</v>
      </c>
      <c r="I49" s="65"/>
      <c r="J49" s="65"/>
      <c r="K49" s="65"/>
      <c r="L49" s="65"/>
    </row>
    <row r="50" spans="1:12" ht="14" customHeight="1" x14ac:dyDescent="0.2">
      <c r="A50" s="29" t="s">
        <v>73</v>
      </c>
      <c r="B50" s="65" t="s">
        <v>46</v>
      </c>
      <c r="C50" s="65"/>
      <c r="D50" s="65"/>
      <c r="E50" s="65"/>
      <c r="F50" s="65"/>
      <c r="G50" s="29" t="s">
        <v>85</v>
      </c>
      <c r="H50" s="65" t="s">
        <v>58</v>
      </c>
      <c r="I50" s="65"/>
      <c r="J50" s="65"/>
      <c r="K50" s="65"/>
      <c r="L50" s="65"/>
    </row>
    <row r="51" spans="1:12" ht="14" customHeight="1" x14ac:dyDescent="0.2">
      <c r="A51" s="29" t="s">
        <v>74</v>
      </c>
      <c r="B51" s="65" t="s">
        <v>47</v>
      </c>
      <c r="C51" s="65"/>
      <c r="D51" s="65"/>
      <c r="E51" s="65"/>
      <c r="F51" s="65"/>
      <c r="G51" s="29" t="s">
        <v>86</v>
      </c>
      <c r="H51" s="65" t="s">
        <v>59</v>
      </c>
      <c r="I51" s="65"/>
      <c r="J51" s="65"/>
      <c r="K51" s="65"/>
      <c r="L51" s="65"/>
    </row>
    <row r="52" spans="1:12" ht="14" customHeight="1" x14ac:dyDescent="0.2">
      <c r="A52" s="29" t="s">
        <v>75</v>
      </c>
      <c r="B52" s="65" t="s">
        <v>48</v>
      </c>
      <c r="C52" s="65"/>
      <c r="D52" s="65"/>
      <c r="E52" s="65"/>
      <c r="F52" s="65"/>
      <c r="G52" s="29" t="s">
        <v>87</v>
      </c>
      <c r="H52" s="65" t="s">
        <v>60</v>
      </c>
      <c r="I52" s="65"/>
      <c r="J52" s="65"/>
      <c r="K52" s="65"/>
      <c r="L52" s="65"/>
    </row>
    <row r="53" spans="1:12" ht="14" customHeight="1" x14ac:dyDescent="0.2">
      <c r="A53" s="29" t="s">
        <v>76</v>
      </c>
      <c r="B53" s="65" t="s">
        <v>49</v>
      </c>
      <c r="C53" s="65"/>
      <c r="D53" s="65"/>
      <c r="E53" s="65"/>
      <c r="F53" s="65"/>
      <c r="G53" s="29" t="s">
        <v>88</v>
      </c>
      <c r="H53" s="65" t="s">
        <v>61</v>
      </c>
      <c r="I53" s="65"/>
      <c r="J53" s="65"/>
      <c r="K53" s="65"/>
      <c r="L53" s="65"/>
    </row>
    <row r="54" spans="1:12" ht="14" customHeight="1" x14ac:dyDescent="0.2">
      <c r="A54" s="29" t="s">
        <v>77</v>
      </c>
      <c r="B54" s="65" t="s">
        <v>50</v>
      </c>
      <c r="C54" s="65"/>
      <c r="D54" s="65"/>
      <c r="E54" s="65"/>
      <c r="F54" s="65"/>
      <c r="G54" s="28" t="s">
        <v>89</v>
      </c>
      <c r="H54" s="66" t="s">
        <v>62</v>
      </c>
      <c r="I54" s="65"/>
      <c r="J54" s="65"/>
      <c r="K54" s="65"/>
      <c r="L54" s="65"/>
    </row>
    <row r="55" spans="1:12" ht="14" customHeight="1" x14ac:dyDescent="0.2">
      <c r="A55" s="29" t="s">
        <v>78</v>
      </c>
      <c r="B55" s="65" t="s">
        <v>51</v>
      </c>
      <c r="C55" s="65"/>
      <c r="D55" s="65"/>
      <c r="E55" s="65"/>
      <c r="F55" s="65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0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F60E2-969F-E747-9B25-FDCF98E9D2FE}">
  <dimension ref="A1:AE33"/>
  <sheetViews>
    <sheetView tabSelected="1" workbookViewId="0">
      <selection activeCell="B4" sqref="B4"/>
    </sheetView>
  </sheetViews>
  <sheetFormatPr baseColWidth="10" defaultRowHeight="16" x14ac:dyDescent="0.2"/>
  <cols>
    <col min="1" max="1" width="46.6640625" customWidth="1"/>
    <col min="2" max="2" width="10" customWidth="1"/>
    <col min="3" max="5" width="15" customWidth="1"/>
    <col min="6" max="28" width="12.5" customWidth="1"/>
    <col min="29" max="30" width="15.83203125" customWidth="1"/>
    <col min="31" max="31" width="36.6640625" customWidth="1"/>
  </cols>
  <sheetData>
    <row r="1" spans="1:31" ht="22" x14ac:dyDescent="0.3">
      <c r="A1" s="10" t="s">
        <v>36</v>
      </c>
    </row>
    <row r="3" spans="1:31" ht="60" customHeight="1" x14ac:dyDescent="0.2">
      <c r="A3" s="11" t="s">
        <v>4</v>
      </c>
      <c r="B3" s="11" t="s">
        <v>37</v>
      </c>
      <c r="C3" s="11" t="s">
        <v>38</v>
      </c>
      <c r="D3" s="11" t="s">
        <v>39</v>
      </c>
      <c r="E3" s="11" t="s">
        <v>40</v>
      </c>
      <c r="F3" s="11" t="s">
        <v>41</v>
      </c>
      <c r="G3" s="11" t="s">
        <v>42</v>
      </c>
      <c r="H3" s="11" t="s">
        <v>43</v>
      </c>
      <c r="I3" s="11" t="s">
        <v>44</v>
      </c>
      <c r="J3" s="11" t="s">
        <v>45</v>
      </c>
      <c r="K3" s="11" t="s">
        <v>195</v>
      </c>
      <c r="L3" s="11" t="s">
        <v>46</v>
      </c>
      <c r="M3" s="11" t="s">
        <v>47</v>
      </c>
      <c r="N3" s="11" t="s">
        <v>48</v>
      </c>
      <c r="O3" s="11" t="s">
        <v>49</v>
      </c>
      <c r="P3" s="11" t="s">
        <v>50</v>
      </c>
      <c r="Q3" s="11" t="s">
        <v>51</v>
      </c>
      <c r="R3" s="11" t="s">
        <v>52</v>
      </c>
      <c r="S3" s="11" t="s">
        <v>53</v>
      </c>
      <c r="T3" s="11" t="s">
        <v>54</v>
      </c>
      <c r="U3" s="11" t="s">
        <v>55</v>
      </c>
      <c r="V3" s="11" t="s">
        <v>56</v>
      </c>
      <c r="W3" s="11" t="s">
        <v>57</v>
      </c>
      <c r="X3" s="11" t="s">
        <v>58</v>
      </c>
      <c r="Y3" s="11" t="s">
        <v>59</v>
      </c>
      <c r="Z3" s="11" t="s">
        <v>60</v>
      </c>
      <c r="AA3" s="11" t="s">
        <v>61</v>
      </c>
      <c r="AB3" s="11" t="s">
        <v>62</v>
      </c>
      <c r="AC3" s="11" t="s">
        <v>63</v>
      </c>
      <c r="AD3" s="25" t="s">
        <v>64</v>
      </c>
      <c r="AE3" s="11" t="s">
        <v>116</v>
      </c>
    </row>
    <row r="4" spans="1:31" x14ac:dyDescent="0.2">
      <c r="A4" s="8" t="s">
        <v>6</v>
      </c>
      <c r="B4" s="12" t="str">
        <f>IFERROR(VLOOKUP(A4,Configuración!$A$10:$B$38,2,FALSE),"No")</f>
        <v>Sí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4">
        <f>SUM(F4:AB4)</f>
        <v>0</v>
      </c>
      <c r="AD4" s="26">
        <f>C4-D4+E4-AC4</f>
        <v>0</v>
      </c>
      <c r="AE4" s="27" t="str">
        <f>IF(AND(B4="No",SUM(C4:AB4)&gt;0),"⚠️ Datos en especialidad inactiva","")</f>
        <v/>
      </c>
    </row>
    <row r="5" spans="1:31" x14ac:dyDescent="0.2">
      <c r="A5" s="8" t="s">
        <v>8</v>
      </c>
      <c r="B5" s="12" t="str">
        <f>IFERROR(VLOOKUP(A5,Configuración!$A$10:$B$38,2,FALSE),"No")</f>
        <v>Sí</v>
      </c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4">
        <f>SUM(F5:AB5)</f>
        <v>0</v>
      </c>
      <c r="AD5" s="26">
        <f>C5-D5+E5-AC5</f>
        <v>0</v>
      </c>
      <c r="AE5" s="27" t="str">
        <f>IF(AND(B5="No",SUM(C5:AB5)&gt;0),"⚠️ Datos en especialidad inactiva","")</f>
        <v/>
      </c>
    </row>
    <row r="6" spans="1:31" x14ac:dyDescent="0.2">
      <c r="A6" s="8" t="s">
        <v>9</v>
      </c>
      <c r="B6" s="12" t="str">
        <f>IFERROR(VLOOKUP(A6,Configuración!$A$10:$B$38,2,FALSE),"No")</f>
        <v>Sí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4">
        <f>SUM(F6:AB6)</f>
        <v>0</v>
      </c>
      <c r="AD6" s="26">
        <f>C6-D6+E6-AC6</f>
        <v>0</v>
      </c>
      <c r="AE6" s="27" t="str">
        <f>IF(AND(B6="No",SUM(C6:AB6)&gt;0),"⚠️ Datos en especialidad inactiva","")</f>
        <v/>
      </c>
    </row>
    <row r="7" spans="1:31" x14ac:dyDescent="0.2">
      <c r="A7" s="8" t="s">
        <v>10</v>
      </c>
      <c r="B7" s="12" t="str">
        <f>IFERROR(VLOOKUP(A7,Configuración!$A$10:$B$38,2,FALSE),"No")</f>
        <v>Sí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4">
        <f>SUM(F7:AB7)</f>
        <v>0</v>
      </c>
      <c r="AD7" s="26">
        <f>C7-D7+E7-AC7</f>
        <v>0</v>
      </c>
      <c r="AE7" s="27" t="str">
        <f>IF(AND(B7="No",SUM(C7:AB7)&gt;0),"⚠️ Datos en especialidad inactiva","")</f>
        <v/>
      </c>
    </row>
    <row r="8" spans="1:31" x14ac:dyDescent="0.2">
      <c r="A8" s="8" t="s">
        <v>11</v>
      </c>
      <c r="B8" s="12" t="str">
        <f>IFERROR(VLOOKUP(A8,Configuración!$A$10:$B$38,2,FALSE),"No")</f>
        <v>Sí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4">
        <f>SUM(F8:AB8)</f>
        <v>0</v>
      </c>
      <c r="AD8" s="26">
        <f>C8-D8+E8-AC8</f>
        <v>0</v>
      </c>
      <c r="AE8" s="27" t="str">
        <f>IF(AND(B8="No",SUM(C8:AB8)&gt;0),"⚠️ Datos en especialidad inactiva","")</f>
        <v/>
      </c>
    </row>
    <row r="9" spans="1:31" x14ac:dyDescent="0.2">
      <c r="A9" s="8" t="s">
        <v>12</v>
      </c>
      <c r="B9" s="12" t="str">
        <f>IFERROR(VLOOKUP(A9,Configuración!$A$10:$B$38,2,FALSE),"No")</f>
        <v>Sí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4">
        <f>SUM(F9:AB9)</f>
        <v>0</v>
      </c>
      <c r="AD9" s="26">
        <f>C9-D9+E9-AC9</f>
        <v>0</v>
      </c>
      <c r="AE9" s="27" t="str">
        <f>IF(AND(B9="No",SUM(C9:AB9)&gt;0),"⚠️ Datos en especialidad inactiva","")</f>
        <v/>
      </c>
    </row>
    <row r="10" spans="1:31" x14ac:dyDescent="0.2">
      <c r="A10" s="8" t="s">
        <v>13</v>
      </c>
      <c r="B10" s="12" t="str">
        <f>IFERROR(VLOOKUP(A10,Configuración!$A$10:$B$38,2,FALSE),"No")</f>
        <v>Sí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4">
        <f>SUM(F10:AB10)</f>
        <v>0</v>
      </c>
      <c r="AD10" s="26">
        <f>C10-D10+E10-AC10</f>
        <v>0</v>
      </c>
      <c r="AE10" s="27" t="str">
        <f>IF(AND(B10="No",SUM(C10:AB10)&gt;0),"⚠️ Datos en especialidad inactiva","")</f>
        <v/>
      </c>
    </row>
    <row r="11" spans="1:31" x14ac:dyDescent="0.2">
      <c r="A11" s="8" t="s">
        <v>14</v>
      </c>
      <c r="B11" s="12" t="str">
        <f>IFERROR(VLOOKUP(A11,Configuración!$A$10:$B$38,2,FALSE),"No")</f>
        <v>Sí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4">
        <f>SUM(F11:AB11)</f>
        <v>0</v>
      </c>
      <c r="AD11" s="26">
        <f>C11-D11+E11-AC11</f>
        <v>0</v>
      </c>
      <c r="AE11" s="27" t="str">
        <f>IF(AND(B11="No",SUM(C11:AB11)&gt;0),"⚠️ Datos en especialidad inactiva","")</f>
        <v/>
      </c>
    </row>
    <row r="12" spans="1:31" x14ac:dyDescent="0.2">
      <c r="A12" s="8" t="s">
        <v>15</v>
      </c>
      <c r="B12" s="12" t="str">
        <f>IFERROR(VLOOKUP(A12,Configuración!$A$10:$B$38,2,FALSE),"No")</f>
        <v>Sí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4">
        <f>SUM(F12:AB12)</f>
        <v>0</v>
      </c>
      <c r="AD12" s="26">
        <f>C12-D12+E12-AC12</f>
        <v>0</v>
      </c>
      <c r="AE12" s="27" t="str">
        <f>IF(AND(B12="No",SUM(C12:AB12)&gt;0),"⚠️ Datos en especialidad inactiva","")</f>
        <v/>
      </c>
    </row>
    <row r="13" spans="1:31" x14ac:dyDescent="0.2">
      <c r="A13" s="8" t="s">
        <v>16</v>
      </c>
      <c r="B13" s="12" t="str">
        <f>IFERROR(VLOOKUP(A13,Configuración!$A$10:$B$38,2,FALSE),"No")</f>
        <v>Sí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4">
        <f>SUM(F13:AB13)</f>
        <v>0</v>
      </c>
      <c r="AD13" s="26">
        <f>C13-D13+E13-AC13</f>
        <v>0</v>
      </c>
      <c r="AE13" s="27" t="str">
        <f>IF(AND(B13="No",SUM(C13:AB13)&gt;0),"⚠️ Datos en especialidad inactiva","")</f>
        <v/>
      </c>
    </row>
    <row r="14" spans="1:31" x14ac:dyDescent="0.2">
      <c r="A14" s="8" t="s">
        <v>17</v>
      </c>
      <c r="B14" s="12" t="str">
        <f>IFERROR(VLOOKUP(A14,Configuración!$A$10:$B$38,2,FALSE),"No")</f>
        <v>Sí</v>
      </c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4">
        <f>SUM(F14:AB14)</f>
        <v>0</v>
      </c>
      <c r="AD14" s="26">
        <f>C14-D14+E14-AC14</f>
        <v>0</v>
      </c>
      <c r="AE14" s="27" t="str">
        <f>IF(AND(B14="No",SUM(C14:AB14)&gt;0),"⚠️ Datos en especialidad inactiva","")</f>
        <v/>
      </c>
    </row>
    <row r="15" spans="1:31" x14ac:dyDescent="0.2">
      <c r="A15" s="8" t="s">
        <v>18</v>
      </c>
      <c r="B15" s="12" t="str">
        <f>IFERROR(VLOOKUP(A15,Configuración!$A$10:$B$38,2,FALSE),"No")</f>
        <v>Sí</v>
      </c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4">
        <f>SUM(F15:AB15)</f>
        <v>0</v>
      </c>
      <c r="AD15" s="26">
        <f>C15-D15+E15-AC15</f>
        <v>0</v>
      </c>
      <c r="AE15" s="27" t="str">
        <f>IF(AND(B15="No",SUM(C15:AB15)&gt;0),"⚠️ Datos en especialidad inactiva","")</f>
        <v/>
      </c>
    </row>
    <row r="16" spans="1:31" x14ac:dyDescent="0.2">
      <c r="A16" s="8" t="s">
        <v>19</v>
      </c>
      <c r="B16" s="12" t="str">
        <f>IFERROR(VLOOKUP(A16,Configuración!$A$10:$B$38,2,FALSE),"No")</f>
        <v>Sí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4">
        <f>SUM(F16:AB16)</f>
        <v>0</v>
      </c>
      <c r="AD16" s="26">
        <f>C16-D16+E16-AC16</f>
        <v>0</v>
      </c>
      <c r="AE16" s="27" t="str">
        <f>IF(AND(B16="No",SUM(C16:AB16)&gt;0),"⚠️ Datos en especialidad inactiva","")</f>
        <v/>
      </c>
    </row>
    <row r="17" spans="1:31" x14ac:dyDescent="0.2">
      <c r="A17" s="8" t="s">
        <v>20</v>
      </c>
      <c r="B17" s="12" t="str">
        <f>IFERROR(VLOOKUP(A17,Configuración!$A$10:$B$38,2,FALSE),"No")</f>
        <v>Sí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4">
        <f>SUM(F17:AB17)</f>
        <v>0</v>
      </c>
      <c r="AD17" s="26">
        <f>C17-D17+E17-AC17</f>
        <v>0</v>
      </c>
      <c r="AE17" s="27" t="str">
        <f>IF(AND(B17="No",SUM(C17:AB17)&gt;0),"⚠️ Datos en especialidad inactiva","")</f>
        <v/>
      </c>
    </row>
    <row r="18" spans="1:31" x14ac:dyDescent="0.2">
      <c r="A18" s="8" t="s">
        <v>21</v>
      </c>
      <c r="B18" s="12" t="str">
        <f>IFERROR(VLOOKUP(A18,Configuración!$A$10:$B$38,2,FALSE),"No")</f>
        <v>Sí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4">
        <f>SUM(F18:AB18)</f>
        <v>0</v>
      </c>
      <c r="AD18" s="26">
        <f>C18-D18+E18-AC18</f>
        <v>0</v>
      </c>
      <c r="AE18" s="27" t="str">
        <f>IF(AND(B18="No",SUM(C18:AB18)&gt;0),"⚠️ Datos en especialidad inactiva","")</f>
        <v/>
      </c>
    </row>
    <row r="19" spans="1:31" x14ac:dyDescent="0.2">
      <c r="A19" s="8" t="s">
        <v>22</v>
      </c>
      <c r="B19" s="12" t="str">
        <f>IFERROR(VLOOKUP(A19,Configuración!$A$10:$B$38,2,FALSE),"No")</f>
        <v>Sí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4">
        <f>SUM(F19:AB19)</f>
        <v>0</v>
      </c>
      <c r="AD19" s="26">
        <f>C19-D19+E19-AC19</f>
        <v>0</v>
      </c>
      <c r="AE19" s="27" t="str">
        <f>IF(AND(B19="No",SUM(C19:AB19)&gt;0),"⚠️ Datos en especialidad inactiva","")</f>
        <v/>
      </c>
    </row>
    <row r="20" spans="1:31" x14ac:dyDescent="0.2">
      <c r="A20" s="8" t="s">
        <v>23</v>
      </c>
      <c r="B20" s="12" t="str">
        <f>IFERROR(VLOOKUP(A20,Configuración!$A$10:$B$38,2,FALSE),"No")</f>
        <v>Sí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4">
        <f>SUM(F20:AB20)</f>
        <v>0</v>
      </c>
      <c r="AD20" s="26">
        <f>C20-D20+E20-AC20</f>
        <v>0</v>
      </c>
      <c r="AE20" s="27" t="str">
        <f>IF(AND(B20="No",SUM(C20:AB20)&gt;0),"⚠️ Datos en especialidad inactiva","")</f>
        <v/>
      </c>
    </row>
    <row r="21" spans="1:31" x14ac:dyDescent="0.2">
      <c r="A21" s="8" t="s">
        <v>24</v>
      </c>
      <c r="B21" s="12" t="str">
        <f>IFERROR(VLOOKUP(A21,Configuración!$A$10:$B$38,2,FALSE),"No")</f>
        <v>Sí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4">
        <f>SUM(F21:AB21)</f>
        <v>0</v>
      </c>
      <c r="AD21" s="26">
        <f>C21-D21+E21-AC21</f>
        <v>0</v>
      </c>
      <c r="AE21" s="27" t="str">
        <f>IF(AND(B21="No",SUM(C21:AB21)&gt;0),"⚠️ Datos en especialidad inactiva","")</f>
        <v/>
      </c>
    </row>
    <row r="22" spans="1:31" x14ac:dyDescent="0.2">
      <c r="A22" s="8" t="s">
        <v>25</v>
      </c>
      <c r="B22" s="12" t="str">
        <f>IFERROR(VLOOKUP(A22,Configuración!$A$10:$B$38,2,FALSE),"No")</f>
        <v>Sí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4">
        <f>SUM(F22:AB22)</f>
        <v>0</v>
      </c>
      <c r="AD22" s="26">
        <f>C22-D22+E22-AC22</f>
        <v>0</v>
      </c>
      <c r="AE22" s="27" t="str">
        <f>IF(AND(B22="No",SUM(C22:AB22)&gt;0),"⚠️ Datos en especialidad inactiva","")</f>
        <v/>
      </c>
    </row>
    <row r="23" spans="1:31" x14ac:dyDescent="0.2">
      <c r="A23" s="8" t="s">
        <v>26</v>
      </c>
      <c r="B23" s="12" t="str">
        <f>IFERROR(VLOOKUP(A23,Configuración!$A$10:$B$38,2,FALSE),"No")</f>
        <v>Sí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4">
        <f>SUM(F23:AB23)</f>
        <v>0</v>
      </c>
      <c r="AD23" s="26">
        <f>C23-D23+E23-AC23</f>
        <v>0</v>
      </c>
      <c r="AE23" s="27" t="str">
        <f>IF(AND(B23="No",SUM(C23:AB23)&gt;0),"⚠️ Datos en especialidad inactiva","")</f>
        <v/>
      </c>
    </row>
    <row r="24" spans="1:31" x14ac:dyDescent="0.2">
      <c r="A24" s="8" t="s">
        <v>27</v>
      </c>
      <c r="B24" s="12" t="str">
        <f>IFERROR(VLOOKUP(A24,Configuración!$A$10:$B$38,2,FALSE),"No")</f>
        <v>Sí</v>
      </c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4">
        <f>SUM(F24:AB24)</f>
        <v>0</v>
      </c>
      <c r="AD24" s="26">
        <f>C24-D24+E24-AC24</f>
        <v>0</v>
      </c>
      <c r="AE24" s="27" t="str">
        <f>IF(AND(B24="No",SUM(C24:AB24)&gt;0),"⚠️ Datos en especialidad inactiva","")</f>
        <v/>
      </c>
    </row>
    <row r="25" spans="1:31" x14ac:dyDescent="0.2">
      <c r="A25" s="8" t="s">
        <v>28</v>
      </c>
      <c r="B25" s="12" t="str">
        <f>IFERROR(VLOOKUP(A25,Configuración!$A$10:$B$38,2,FALSE),"No")</f>
        <v>Sí</v>
      </c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4">
        <f>SUM(F25:AB25)</f>
        <v>0</v>
      </c>
      <c r="AD25" s="26">
        <f>C25-D25+E25-AC25</f>
        <v>0</v>
      </c>
      <c r="AE25" s="27" t="str">
        <f>IF(AND(B25="No",SUM(C25:AB25)&gt;0),"⚠️ Datos en especialidad inactiva","")</f>
        <v/>
      </c>
    </row>
    <row r="26" spans="1:31" x14ac:dyDescent="0.2">
      <c r="A26" s="8" t="s">
        <v>29</v>
      </c>
      <c r="B26" s="12" t="str">
        <f>IFERROR(VLOOKUP(A26,Configuración!$A$10:$B$38,2,FALSE),"No")</f>
        <v>Sí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4">
        <f>SUM(F26:AB26)</f>
        <v>0</v>
      </c>
      <c r="AD26" s="26">
        <f>C26-D26+E26-AC26</f>
        <v>0</v>
      </c>
      <c r="AE26" s="27" t="str">
        <f>IF(AND(B26="No",SUM(C26:AB26)&gt;0),"⚠️ Datos en especialidad inactiva","")</f>
        <v/>
      </c>
    </row>
    <row r="27" spans="1:31" x14ac:dyDescent="0.2">
      <c r="A27" s="8" t="s">
        <v>30</v>
      </c>
      <c r="B27" s="12" t="str">
        <f>IFERROR(VLOOKUP(A27,Configuración!$A$10:$B$38,2,FALSE),"No")</f>
        <v>Sí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4">
        <f>SUM(F27:AB27)</f>
        <v>0</v>
      </c>
      <c r="AD27" s="26">
        <f>C27-D27+E27-AC27</f>
        <v>0</v>
      </c>
      <c r="AE27" s="27" t="str">
        <f>IF(AND(B27="No",SUM(C27:AB27)&gt;0),"⚠️ Datos en especialidad inactiva","")</f>
        <v/>
      </c>
    </row>
    <row r="28" spans="1:31" x14ac:dyDescent="0.2">
      <c r="A28" s="8" t="s">
        <v>31</v>
      </c>
      <c r="B28" s="12" t="str">
        <f>IFERROR(VLOOKUP(A28,Configuración!$A$10:$B$38,2,FALSE),"No")</f>
        <v>Sí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4">
        <f>SUM(F28:AB28)</f>
        <v>0</v>
      </c>
      <c r="AD28" s="26">
        <f>C28-D28+E28-AC28</f>
        <v>0</v>
      </c>
      <c r="AE28" s="27" t="str">
        <f>IF(AND(B28="No",SUM(C28:AB28)&gt;0),"⚠️ Datos en especialidad inactiva","")</f>
        <v/>
      </c>
    </row>
    <row r="29" spans="1:31" x14ac:dyDescent="0.2">
      <c r="A29" s="8" t="s">
        <v>32</v>
      </c>
      <c r="B29" s="12" t="str">
        <f>IFERROR(VLOOKUP(A29,Configuración!$A$10:$B$38,2,FALSE),"No")</f>
        <v>Sí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4">
        <f>SUM(F29:AB29)</f>
        <v>0</v>
      </c>
      <c r="AD29" s="26">
        <f>C29-D29+E29-AC29</f>
        <v>0</v>
      </c>
      <c r="AE29" s="27" t="str">
        <f>IF(AND(B29="No",SUM(C29:AB29)&gt;0),"⚠️ Datos en especialidad inactiva","")</f>
        <v/>
      </c>
    </row>
    <row r="30" spans="1:31" x14ac:dyDescent="0.2">
      <c r="A30" s="8" t="s">
        <v>33</v>
      </c>
      <c r="B30" s="12" t="str">
        <f>IFERROR(VLOOKUP(A30,Configuración!$A$10:$B$38,2,FALSE),"No")</f>
        <v>Sí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4">
        <f>SUM(F30:AB30)</f>
        <v>0</v>
      </c>
      <c r="AD30" s="26">
        <f>C30-D30+E30-AC30</f>
        <v>0</v>
      </c>
      <c r="AE30" s="27" t="str">
        <f>IF(AND(B30="No",SUM(C30:AB30)&gt;0),"⚠️ Datos en especialidad inactiva","")</f>
        <v/>
      </c>
    </row>
    <row r="31" spans="1:31" x14ac:dyDescent="0.2">
      <c r="A31" s="8" t="s">
        <v>34</v>
      </c>
      <c r="B31" s="12" t="str">
        <f>IFERROR(VLOOKUP(A31,Configuración!$A$10:$B$38,2,FALSE),"No")</f>
        <v>Sí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4">
        <f>SUM(F31:AB31)</f>
        <v>0</v>
      </c>
      <c r="AD31" s="26">
        <f>C31-D31+E31-AC31</f>
        <v>0</v>
      </c>
      <c r="AE31" s="27" t="str">
        <f>IF(AND(B31="No",SUM(C31:AB31)&gt;0),"⚠️ Datos en especialidad inactiva","")</f>
        <v/>
      </c>
    </row>
    <row r="32" spans="1:31" ht="17" thickBot="1" x14ac:dyDescent="0.25">
      <c r="A32" s="34" t="s">
        <v>35</v>
      </c>
      <c r="B32" s="35" t="str">
        <f>IFERROR(VLOOKUP(A32,Configuración!$A$10:$B$38,2,FALSE),"No")</f>
        <v>Sí</v>
      </c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7">
        <f>SUM(F32:AB32)</f>
        <v>0</v>
      </c>
      <c r="AD32" s="38">
        <f>C32-D32+E32-AC32</f>
        <v>0</v>
      </c>
      <c r="AE32" s="39" t="str">
        <f>IF(AND(B32="No",SUM(C32:AB32)&gt;0),"⚠️ Datos en especialidad inactiva","")</f>
        <v/>
      </c>
    </row>
    <row r="33" spans="1:31" ht="26" customHeight="1" thickTop="1" x14ac:dyDescent="0.2">
      <c r="A33" s="40" t="s">
        <v>187</v>
      </c>
      <c r="B33" s="41"/>
      <c r="C33" s="42">
        <f>SUMIF($B$4:$B$32,"Sí",C$4:C$32)</f>
        <v>0</v>
      </c>
      <c r="D33" s="42">
        <f>SUMIF($B$4:$B$32,"Sí",D$4:D$32)</f>
        <v>0</v>
      </c>
      <c r="E33" s="42">
        <f>SUMIF($B$4:$B$32,"Sí",E$4:E$32)</f>
        <v>0</v>
      </c>
      <c r="F33" s="42">
        <f>SUMIF($B$4:$B$32,"Sí",F$4:F$32)</f>
        <v>0</v>
      </c>
      <c r="G33" s="42">
        <f>SUMIF($B$4:$B$32,"Sí",G$4:G$32)</f>
        <v>0</v>
      </c>
      <c r="H33" s="42">
        <f>SUMIF($B$4:$B$32,"Sí",H$4:H$32)</f>
        <v>0</v>
      </c>
      <c r="I33" s="42">
        <f>SUMIF($B$4:$B$32,"Sí",I$4:I$32)</f>
        <v>0</v>
      </c>
      <c r="J33" s="42">
        <f>SUMIF($B$4:$B$32,"Sí",J$4:J$32)</f>
        <v>0</v>
      </c>
      <c r="K33" s="42">
        <f>SUMIF($B$4:$B$32,"Sí",K$4:K$32)</f>
        <v>0</v>
      </c>
      <c r="L33" s="42">
        <f>SUMIF($B$4:$B$32,"Sí",L$4:L$32)</f>
        <v>0</v>
      </c>
      <c r="M33" s="42">
        <f>SUMIF($B$4:$B$32,"Sí",M$4:M$32)</f>
        <v>0</v>
      </c>
      <c r="N33" s="42">
        <f>SUMIF($B$4:$B$32,"Sí",N$4:N$32)</f>
        <v>0</v>
      </c>
      <c r="O33" s="42">
        <f>SUMIF($B$4:$B$32,"Sí",O$4:O$32)</f>
        <v>0</v>
      </c>
      <c r="P33" s="42">
        <f>SUMIF($B$4:$B$32,"Sí",P$4:P$32)</f>
        <v>0</v>
      </c>
      <c r="Q33" s="42">
        <f>SUMIF($B$4:$B$32,"Sí",Q$4:Q$32)</f>
        <v>0</v>
      </c>
      <c r="R33" s="42">
        <f>SUMIF($B$4:$B$32,"Sí",R$4:R$32)</f>
        <v>0</v>
      </c>
      <c r="S33" s="42">
        <f>SUMIF($B$4:$B$32,"Sí",S$4:S$32)</f>
        <v>0</v>
      </c>
      <c r="T33" s="42">
        <f>SUMIF($B$4:$B$32,"Sí",T$4:T$32)</f>
        <v>0</v>
      </c>
      <c r="U33" s="42">
        <f>SUMIF($B$4:$B$32,"Sí",U$4:U$32)</f>
        <v>0</v>
      </c>
      <c r="V33" s="42">
        <f>SUMIF($B$4:$B$32,"Sí",V$4:V$32)</f>
        <v>0</v>
      </c>
      <c r="W33" s="42">
        <f>SUMIF($B$4:$B$32,"Sí",W$4:W$32)</f>
        <v>0</v>
      </c>
      <c r="X33" s="42">
        <f>SUMIF($B$4:$B$32,"Sí",X$4:X$32)</f>
        <v>0</v>
      </c>
      <c r="Y33" s="42">
        <f>SUMIF($B$4:$B$32,"Sí",Y$4:Y$32)</f>
        <v>0</v>
      </c>
      <c r="Z33" s="42">
        <f>SUMIF($B$4:$B$32,"Sí",Z$4:Z$32)</f>
        <v>0</v>
      </c>
      <c r="AA33" s="42">
        <f>SUMIF($B$4:$B$32,"Sí",AA$4:AA$32)</f>
        <v>0</v>
      </c>
      <c r="AB33" s="42">
        <f>SUMIF($B$4:$B$32,"Sí",AB$4:AB$32)</f>
        <v>0</v>
      </c>
      <c r="AC33" s="42">
        <f>SUMIF($B$4:$B$32,"Sí",AC$4:AC$32)</f>
        <v>0</v>
      </c>
      <c r="AD33" s="40">
        <f>SUMIF($B$4:$B$32,"Sí",AD$4:AD$32)</f>
        <v>0</v>
      </c>
      <c r="AE33" s="41"/>
    </row>
  </sheetData>
  <conditionalFormatting sqref="A33 AC33:AD33 A4:AE32">
    <cfRule type="expression" dxfId="24" priority="2">
      <formula>AND($B4="No",SUM($C4:$AB4)&gt;0)</formula>
    </cfRule>
    <cfRule type="expression" dxfId="23" priority="4">
      <formula>$B4="No"</formula>
    </cfRule>
  </conditionalFormatting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8A2DA-D181-D44C-8535-56E2D06CAAFD}">
  <sheetPr>
    <pageSetUpPr fitToPage="1"/>
  </sheetPr>
  <dimension ref="A1:L55"/>
  <sheetViews>
    <sheetView topLeftCell="A26" workbookViewId="0">
      <selection activeCell="B49" sqref="B49:F49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9" t="s">
        <v>65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spans="1:12" ht="42" customHeight="1" x14ac:dyDescent="0.4">
      <c r="A2" s="60">
        <f>Configuración!B3</f>
        <v>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1:12" ht="24" customHeight="1" x14ac:dyDescent="0.25">
      <c r="A3" s="61" t="str">
        <f>"Curso académico: "&amp;Configuración!B4</f>
        <v xml:space="preserve">Curso académico: 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34" customHeight="1" x14ac:dyDescent="0.3">
      <c r="A4" s="62" t="s">
        <v>117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ht="6" customHeight="1" x14ac:dyDescent="0.2"/>
    <row r="6" spans="1:12" ht="22" customHeight="1" thickBot="1" x14ac:dyDescent="0.25">
      <c r="A6" s="63" t="s">
        <v>66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</row>
    <row r="7" spans="1:12" ht="22" customHeight="1" thickBot="1" x14ac:dyDescent="0.25">
      <c r="A7" s="15" t="s">
        <v>67</v>
      </c>
      <c r="B7" s="18" t="s">
        <v>68</v>
      </c>
      <c r="C7" s="18" t="s">
        <v>69</v>
      </c>
      <c r="D7" s="18" t="s">
        <v>70</v>
      </c>
      <c r="E7" s="18" t="s">
        <v>71</v>
      </c>
      <c r="F7" s="18" t="s">
        <v>72</v>
      </c>
      <c r="G7" s="18" t="s">
        <v>73</v>
      </c>
      <c r="H7" s="18" t="s">
        <v>74</v>
      </c>
      <c r="I7" s="18" t="s">
        <v>75</v>
      </c>
      <c r="J7" s="18" t="s">
        <v>76</v>
      </c>
      <c r="K7" s="18" t="s">
        <v>77</v>
      </c>
      <c r="L7" s="19" t="s">
        <v>78</v>
      </c>
    </row>
    <row r="8" spans="1:12" ht="22" customHeight="1" thickBot="1" x14ac:dyDescent="0.25">
      <c r="A8" s="17" t="s">
        <v>79</v>
      </c>
      <c r="B8" s="17" t="s">
        <v>80</v>
      </c>
      <c r="C8" s="17" t="s">
        <v>81</v>
      </c>
      <c r="D8" s="17" t="s">
        <v>82</v>
      </c>
      <c r="E8" s="17" t="s">
        <v>83</v>
      </c>
      <c r="F8" s="17" t="s">
        <v>84</v>
      </c>
      <c r="G8" s="17" t="s">
        <v>85</v>
      </c>
      <c r="H8" s="17" t="s">
        <v>86</v>
      </c>
      <c r="I8" s="17" t="s">
        <v>87</v>
      </c>
      <c r="J8" s="17" t="s">
        <v>88</v>
      </c>
      <c r="K8" s="17" t="s">
        <v>89</v>
      </c>
      <c r="L8" s="20"/>
    </row>
    <row r="9" spans="1:12" ht="20" customHeight="1" x14ac:dyDescent="0.2">
      <c r="A9" s="64" t="s">
        <v>90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</row>
    <row r="10" spans="1:12" ht="6" customHeight="1" x14ac:dyDescent="0.2"/>
    <row r="11" spans="1:12" ht="26" customHeight="1" x14ac:dyDescent="0.25">
      <c r="A11" s="31" t="s">
        <v>91</v>
      </c>
      <c r="B11" s="67" t="s">
        <v>4</v>
      </c>
      <c r="C11" s="67"/>
      <c r="D11" s="67"/>
      <c r="E11" s="67"/>
      <c r="F11" s="67"/>
      <c r="G11" s="67"/>
      <c r="H11" s="67"/>
      <c r="I11" s="67"/>
      <c r="J11" s="67"/>
      <c r="K11" s="67"/>
      <c r="L11" s="67"/>
    </row>
    <row r="12" spans="1:12" ht="22" customHeight="1" x14ac:dyDescent="0.3">
      <c r="A12" s="32" cm="1">
        <f t="array" ref="A12">IFERROR(INDEX(Control!$C$4:$C$32,SMALL(IF(Control!$B$4:$B$32="Sí",ROW(Control!$B$4:$B$32)),1)-3)-INDEX(Control!$D$4:$D$32,SMALL(IF(Control!$B$4:$B$32="Sí",ROW(Control!$B$4:$B$32)),1)-3)+INDEX(Control!$E$4:$E$32,SMALL(IF(Control!$B$4:$B$32="Sí",ROW(Control!$B$4:$B$32)),1)-3)-0,"")</f>
        <v>0</v>
      </c>
      <c r="B12" s="55" t="str" cm="1">
        <f t="array" ref="B12">IFERROR(INDEX(Control!$A$4:$A$32,SMALL(IF(Control!$B$4:$B$32="Sí",ROW(Control!$B$4:$B$32)),1)-3)&amp;IF(INDEX(Configuración!$C$10:$C$38,SMALL(IF(Control!$B$4:$B$32="Sí",ROW(Control!$B$4:$B$32)),1)-3)="Sí"," (solo para Enseñanzas Profesionales)",""),"")</f>
        <v>ACORDEÓN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</row>
    <row r="13" spans="1:12" ht="22" customHeight="1" x14ac:dyDescent="0.3">
      <c r="A13" s="33" cm="1">
        <f t="array" ref="A13">IFERROR(INDEX(Control!$C$4:$C$32,SMALL(IF(Control!$B$4:$B$32="Sí",ROW(Control!$B$4:$B$32)),2)-3)-INDEX(Control!$D$4:$D$32,SMALL(IF(Control!$B$4:$B$32="Sí",ROW(Control!$B$4:$B$32)),2)-3)+INDEX(Control!$E$4:$E$32,SMALL(IF(Control!$B$4:$B$32="Sí",ROW(Control!$B$4:$B$32)),2)-3)-0,"")</f>
        <v>0</v>
      </c>
      <c r="B13" s="57" t="str" cm="1">
        <f t="array" ref="B13">IFERROR(INDEX(Control!$A$4:$A$32,SMALL(IF(Control!$B$4:$B$32="Sí",ROW(Control!$B$4:$B$32)),2)-3)&amp;IF(INDEX(Configuración!$C$10:$C$38,SMALL(IF(Control!$B$4:$B$32="Sí",ROW(Control!$B$4:$B$32)),2)-3)="Sí"," (solo para Enseñanzas Profesionales)",""),"")</f>
        <v>ARPA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</row>
    <row r="14" spans="1:12" ht="22" customHeight="1" x14ac:dyDescent="0.3">
      <c r="A14" s="32" cm="1">
        <f t="array" ref="A14">IFERROR(INDEX(Control!$C$4:$C$32,SMALL(IF(Control!$B$4:$B$32="Sí",ROW(Control!$B$4:$B$32)),3)-3)-INDEX(Control!$D$4:$D$32,SMALL(IF(Control!$B$4:$B$32="Sí",ROW(Control!$B$4:$B$32)),3)-3)+INDEX(Control!$E$4:$E$32,SMALL(IF(Control!$B$4:$B$32="Sí",ROW(Control!$B$4:$B$32)),3)-3)-0,"")</f>
        <v>0</v>
      </c>
      <c r="B14" s="55" t="str" cm="1">
        <f t="array" ref="B14">IFERROR(INDEX(Control!$A$4:$A$32,SMALL(IF(Control!$B$4:$B$32="Sí",ROW(Control!$B$4:$B$32)),3)-3)&amp;IF(INDEX(Configuración!$C$10:$C$38,SMALL(IF(Control!$B$4:$B$32="Sí",ROW(Control!$B$4:$B$32)),3)-3)="Sí"," (solo para Enseñanzas Profesionales)",""),"")</f>
        <v>BAJO ELÉCTRICO</v>
      </c>
      <c r="C14" s="56"/>
      <c r="D14" s="56"/>
      <c r="E14" s="56"/>
      <c r="F14" s="56"/>
      <c r="G14" s="56"/>
      <c r="H14" s="56"/>
      <c r="I14" s="56"/>
      <c r="J14" s="56"/>
      <c r="K14" s="56"/>
      <c r="L14" s="56"/>
    </row>
    <row r="15" spans="1:12" ht="22" customHeight="1" x14ac:dyDescent="0.3">
      <c r="A15" s="33" cm="1">
        <f t="array" ref="A15">IFERROR(INDEX(Control!$C$4:$C$32,SMALL(IF(Control!$B$4:$B$32="Sí",ROW(Control!$B$4:$B$32)),4)-3)-INDEX(Control!$D$4:$D$32,SMALL(IF(Control!$B$4:$B$32="Sí",ROW(Control!$B$4:$B$32)),4)-3)+INDEX(Control!$E$4:$E$32,SMALL(IF(Control!$B$4:$B$32="Sí",ROW(Control!$B$4:$B$32)),4)-3)-0,"")</f>
        <v>0</v>
      </c>
      <c r="B15" s="57" t="str" cm="1">
        <f t="array" ref="B15">IFERROR(INDEX(Control!$A$4:$A$32,SMALL(IF(Control!$B$4:$B$32="Sí",ROW(Control!$B$4:$B$32)),4)-3)&amp;IF(INDEX(Configuración!$C$10:$C$38,SMALL(IF(Control!$B$4:$B$32="Sí",ROW(Control!$B$4:$B$32)),4)-3)="Sí"," (solo para Enseñanzas Profesionales)",""),"")</f>
        <v>CANTO (solo para Enseñanzas Profesionales)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</row>
    <row r="16" spans="1:12" ht="22" customHeight="1" x14ac:dyDescent="0.3">
      <c r="A16" s="32" cm="1">
        <f t="array" ref="A16">IFERROR(INDEX(Control!$C$4:$C$32,SMALL(IF(Control!$B$4:$B$32="Sí",ROW(Control!$B$4:$B$32)),5)-3)-INDEX(Control!$D$4:$D$32,SMALL(IF(Control!$B$4:$B$32="Sí",ROW(Control!$B$4:$B$32)),5)-3)+INDEX(Control!$E$4:$E$32,SMALL(IF(Control!$B$4:$B$32="Sí",ROW(Control!$B$4:$B$32)),5)-3)-0,"")</f>
        <v>0</v>
      </c>
      <c r="B16" s="55" t="str" cm="1">
        <f t="array" ref="B16">IFERROR(INDEX(Control!$A$4:$A$32,SMALL(IF(Control!$B$4:$B$32="Sí",ROW(Control!$B$4:$B$32)),5)-3)&amp;IF(INDEX(Configuración!$C$10:$C$38,SMALL(IF(Control!$B$4:$B$32="Sí",ROW(Control!$B$4:$B$32)),5)-3)="Sí"," (solo para Enseñanzas Profesionales)",""),"")</f>
        <v>CANTO VALENCIANO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</row>
    <row r="17" spans="1:12" ht="22" customHeight="1" x14ac:dyDescent="0.3">
      <c r="A17" s="33" cm="1">
        <f t="array" ref="A17">IFERROR(INDEX(Control!$C$4:$C$32,SMALL(IF(Control!$B$4:$B$32="Sí",ROW(Control!$B$4:$B$32)),6)-3)-INDEX(Control!$D$4:$D$32,SMALL(IF(Control!$B$4:$B$32="Sí",ROW(Control!$B$4:$B$32)),6)-3)+INDEX(Control!$E$4:$E$32,SMALL(IF(Control!$B$4:$B$32="Sí",ROW(Control!$B$4:$B$32)),6)-3)-0,"")</f>
        <v>0</v>
      </c>
      <c r="B17" s="57" t="str" cm="1">
        <f t="array" ref="B17">IFERROR(INDEX(Control!$A$4:$A$32,SMALL(IF(Control!$B$4:$B$32="Sí",ROW(Control!$B$4:$B$32)),6)-3)&amp;IF(INDEX(Configuración!$C$10:$C$38,SMALL(IF(Control!$B$4:$B$32="Sí",ROW(Control!$B$4:$B$32)),6)-3)="Sí"," (solo para Enseñanzas Profesionales)",""),"")</f>
        <v>CLARINETE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</row>
    <row r="18" spans="1:12" ht="22" customHeight="1" x14ac:dyDescent="0.3">
      <c r="A18" s="32" cm="1">
        <f t="array" ref="A18">IFERROR(INDEX(Control!$C$4:$C$32,SMALL(IF(Control!$B$4:$B$32="Sí",ROW(Control!$B$4:$B$32)),7)-3)-INDEX(Control!$D$4:$D$32,SMALL(IF(Control!$B$4:$B$32="Sí",ROW(Control!$B$4:$B$32)),7)-3)+INDEX(Control!$E$4:$E$32,SMALL(IF(Control!$B$4:$B$32="Sí",ROW(Control!$B$4:$B$32)),7)-3)-0,"")</f>
        <v>0</v>
      </c>
      <c r="B18" s="55" t="str" cm="1">
        <f t="array" ref="B18">IFERROR(INDEX(Control!$A$4:$A$32,SMALL(IF(Control!$B$4:$B$32="Sí",ROW(Control!$B$4:$B$32)),7)-3)&amp;IF(INDEX(Configuración!$C$10:$C$38,SMALL(IF(Control!$B$4:$B$32="Sí",ROW(Control!$B$4:$B$32)),7)-3)="Sí"," (solo para Enseñanzas Profesionales)",""),"")</f>
        <v>CLAVECÍN</v>
      </c>
      <c r="C18" s="56"/>
      <c r="D18" s="56"/>
      <c r="E18" s="56"/>
      <c r="F18" s="56"/>
      <c r="G18" s="56"/>
      <c r="H18" s="56"/>
      <c r="I18" s="56"/>
      <c r="J18" s="56"/>
      <c r="K18" s="56"/>
      <c r="L18" s="56"/>
    </row>
    <row r="19" spans="1:12" ht="22" customHeight="1" x14ac:dyDescent="0.3">
      <c r="A19" s="33" cm="1">
        <f t="array" ref="A19">IFERROR(INDEX(Control!$C$4:$C$32,SMALL(IF(Control!$B$4:$B$32="Sí",ROW(Control!$B$4:$B$32)),8)-3)-INDEX(Control!$D$4:$D$32,SMALL(IF(Control!$B$4:$B$32="Sí",ROW(Control!$B$4:$B$32)),8)-3)+INDEX(Control!$E$4:$E$32,SMALL(IF(Control!$B$4:$B$32="Sí",ROW(Control!$B$4:$B$32)),8)-3)-0,"")</f>
        <v>0</v>
      </c>
      <c r="B19" s="57" t="str" cm="1">
        <f t="array" ref="B19">IFERROR(INDEX(Control!$A$4:$A$32,SMALL(IF(Control!$B$4:$B$32="Sí",ROW(Control!$B$4:$B$32)),8)-3)&amp;IF(INDEX(Configuración!$C$10:$C$38,SMALL(IF(Control!$B$4:$B$32="Sí",ROW(Control!$B$4:$B$32)),8)-3)="Sí"," (solo para Enseñanzas Profesionales)",""),"")</f>
        <v>CONTRABAJO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</row>
    <row r="20" spans="1:12" ht="22" customHeight="1" x14ac:dyDescent="0.3">
      <c r="A20" s="32" cm="1">
        <f t="array" ref="A20">IFERROR(INDEX(Control!$C$4:$C$32,SMALL(IF(Control!$B$4:$B$32="Sí",ROW(Control!$B$4:$B$32)),9)-3)-INDEX(Control!$D$4:$D$32,SMALL(IF(Control!$B$4:$B$32="Sí",ROW(Control!$B$4:$B$32)),9)-3)+INDEX(Control!$E$4:$E$32,SMALL(IF(Control!$B$4:$B$32="Sí",ROW(Control!$B$4:$B$32)),9)-3)-0,"")</f>
        <v>0</v>
      </c>
      <c r="B20" s="55" t="str" cm="1">
        <f t="array" ref="B20">IFERROR(INDEX(Control!$A$4:$A$32,SMALL(IF(Control!$B$4:$B$32="Sí",ROW(Control!$B$4:$B$32)),9)-3)&amp;IF(INDEX(Configuración!$C$10:$C$38,SMALL(IF(Control!$B$4:$B$32="Sí",ROW(Control!$B$4:$B$32)),9)-3)="Sí"," (solo para Enseñanzas Profesionales)",""),"")</f>
        <v>DULZAINA</v>
      </c>
      <c r="C20" s="56"/>
      <c r="D20" s="56"/>
      <c r="E20" s="56"/>
      <c r="F20" s="56"/>
      <c r="G20" s="56"/>
      <c r="H20" s="56"/>
      <c r="I20" s="56"/>
      <c r="J20" s="56"/>
      <c r="K20" s="56"/>
      <c r="L20" s="56"/>
    </row>
    <row r="21" spans="1:12" ht="22" customHeight="1" x14ac:dyDescent="0.3">
      <c r="A21" s="33" cm="1">
        <f t="array" ref="A21">IFERROR(INDEX(Control!$C$4:$C$32,SMALL(IF(Control!$B$4:$B$32="Sí",ROW(Control!$B$4:$B$32)),10)-3)-INDEX(Control!$D$4:$D$32,SMALL(IF(Control!$B$4:$B$32="Sí",ROW(Control!$B$4:$B$32)),10)-3)+INDEX(Control!$E$4:$E$32,SMALL(IF(Control!$B$4:$B$32="Sí",ROW(Control!$B$4:$B$32)),10)-3)-0,"")</f>
        <v>0</v>
      </c>
      <c r="B21" s="57" t="str" cm="1">
        <f t="array" ref="B21">IFERROR(INDEX(Control!$A$4:$A$32,SMALL(IF(Control!$B$4:$B$32="Sí",ROW(Control!$B$4:$B$32)),10)-3)&amp;IF(INDEX(Configuración!$C$10:$C$38,SMALL(IF(Control!$B$4:$B$32="Sí",ROW(Control!$B$4:$B$32)),10)-3)="Sí"," (solo para Enseñanzas Profesionales)",""),"")</f>
        <v>FAGOT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</row>
    <row r="22" spans="1:12" ht="22" customHeight="1" x14ac:dyDescent="0.3">
      <c r="A22" s="32" cm="1">
        <f t="array" ref="A22">IFERROR(INDEX(Control!$C$4:$C$32,SMALL(IF(Control!$B$4:$B$32="Sí",ROW(Control!$B$4:$B$32)),11)-3)-INDEX(Control!$D$4:$D$32,SMALL(IF(Control!$B$4:$B$32="Sí",ROW(Control!$B$4:$B$32)),11)-3)+INDEX(Control!$E$4:$E$32,SMALL(IF(Control!$B$4:$B$32="Sí",ROW(Control!$B$4:$B$32)),11)-3)-0,"")</f>
        <v>0</v>
      </c>
      <c r="B22" s="55" t="str" cm="1">
        <f t="array" ref="B22">IFERROR(INDEX(Control!$A$4:$A$32,SMALL(IF(Control!$B$4:$B$32="Sí",ROW(Control!$B$4:$B$32)),11)-3)&amp;IF(INDEX(Configuración!$C$10:$C$38,SMALL(IF(Control!$B$4:$B$32="Sí",ROW(Control!$B$4:$B$32)),11)-3)="Sí"," (solo para Enseñanzas Profesionales)",""),"")</f>
        <v>FLAUTA</v>
      </c>
      <c r="C22" s="56"/>
      <c r="D22" s="56"/>
      <c r="E22" s="56"/>
      <c r="F22" s="56"/>
      <c r="G22" s="56"/>
      <c r="H22" s="56"/>
      <c r="I22" s="56"/>
      <c r="J22" s="56"/>
      <c r="K22" s="56"/>
      <c r="L22" s="56"/>
    </row>
    <row r="23" spans="1:12" ht="22" customHeight="1" x14ac:dyDescent="0.3">
      <c r="A23" s="33" cm="1">
        <f t="array" ref="A23">IFERROR(INDEX(Control!$C$4:$C$32,SMALL(IF(Control!$B$4:$B$32="Sí",ROW(Control!$B$4:$B$32)),12)-3)-INDEX(Control!$D$4:$D$32,SMALL(IF(Control!$B$4:$B$32="Sí",ROW(Control!$B$4:$B$32)),12)-3)+INDEX(Control!$E$4:$E$32,SMALL(IF(Control!$B$4:$B$32="Sí",ROW(Control!$B$4:$B$32)),12)-3)-0,"")</f>
        <v>0</v>
      </c>
      <c r="B23" s="57" t="str" cm="1">
        <f t="array" ref="B23">IFERROR(INDEX(Control!$A$4:$A$32,SMALL(IF(Control!$B$4:$B$32="Sí",ROW(Control!$B$4:$B$32)),12)-3)&amp;IF(INDEX(Configuración!$C$10:$C$38,SMALL(IF(Control!$B$4:$B$32="Sí",ROW(Control!$B$4:$B$32)),12)-3)="Sí"," (solo para Enseñanzas Profesionales)",""),"")</f>
        <v>FLAUTA DE PICO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</row>
    <row r="24" spans="1:12" ht="22" customHeight="1" x14ac:dyDescent="0.3">
      <c r="A24" s="32" cm="1">
        <f t="array" ref="A24">IFERROR(INDEX(Control!$C$4:$C$32,SMALL(IF(Control!$B$4:$B$32="Sí",ROW(Control!$B$4:$B$32)),13)-3)-INDEX(Control!$D$4:$D$32,SMALL(IF(Control!$B$4:$B$32="Sí",ROW(Control!$B$4:$B$32)),13)-3)+INDEX(Control!$E$4:$E$32,SMALL(IF(Control!$B$4:$B$32="Sí",ROW(Control!$B$4:$B$32)),13)-3)-0,"")</f>
        <v>0</v>
      </c>
      <c r="B24" s="55" t="str" cm="1">
        <f t="array" ref="B24">IFERROR(INDEX(Control!$A$4:$A$32,SMALL(IF(Control!$B$4:$B$32="Sí",ROW(Control!$B$4:$B$32)),13)-3)&amp;IF(INDEX(Configuración!$C$10:$C$38,SMALL(IF(Control!$B$4:$B$32="Sí",ROW(Control!$B$4:$B$32)),13)-3)="Sí"," (solo para Enseñanzas Profesionales)",""),"")</f>
        <v>GUITARRA</v>
      </c>
      <c r="C24" s="56"/>
      <c r="D24" s="56"/>
      <c r="E24" s="56"/>
      <c r="F24" s="56"/>
      <c r="G24" s="56"/>
      <c r="H24" s="56"/>
      <c r="I24" s="56"/>
      <c r="J24" s="56"/>
      <c r="K24" s="56"/>
      <c r="L24" s="56"/>
    </row>
    <row r="25" spans="1:12" ht="22" customHeight="1" x14ac:dyDescent="0.3">
      <c r="A25" s="33" cm="1">
        <f t="array" ref="A25">IFERROR(INDEX(Control!$C$4:$C$32,SMALL(IF(Control!$B$4:$B$32="Sí",ROW(Control!$B$4:$B$32)),14)-3)-INDEX(Control!$D$4:$D$32,SMALL(IF(Control!$B$4:$B$32="Sí",ROW(Control!$B$4:$B$32)),14)-3)+INDEX(Control!$E$4:$E$32,SMALL(IF(Control!$B$4:$B$32="Sí",ROW(Control!$B$4:$B$32)),14)-3)-0,"")</f>
        <v>0</v>
      </c>
      <c r="B25" s="57" t="str" cm="1">
        <f t="array" ref="B25">IFERROR(INDEX(Control!$A$4:$A$32,SMALL(IF(Control!$B$4:$B$32="Sí",ROW(Control!$B$4:$B$32)),14)-3)&amp;IF(INDEX(Configuración!$C$10:$C$38,SMALL(IF(Control!$B$4:$B$32="Sí",ROW(Control!$B$4:$B$32)),14)-3)="Sí"," (solo para Enseñanzas Profesionales)",""),"")</f>
        <v>GUITARRA ELÉCTRICA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</row>
    <row r="26" spans="1:12" ht="22" customHeight="1" x14ac:dyDescent="0.3">
      <c r="A26" s="32" cm="1">
        <f t="array" ref="A26">IFERROR(INDEX(Control!$C$4:$C$32,SMALL(IF(Control!$B$4:$B$32="Sí",ROW(Control!$B$4:$B$32)),15)-3)-INDEX(Control!$D$4:$D$32,SMALL(IF(Control!$B$4:$B$32="Sí",ROW(Control!$B$4:$B$32)),15)-3)+INDEX(Control!$E$4:$E$32,SMALL(IF(Control!$B$4:$B$32="Sí",ROW(Control!$B$4:$B$32)),15)-3)-0,"")</f>
        <v>0</v>
      </c>
      <c r="B26" s="55" t="str" cm="1">
        <f t="array" ref="B26">IFERROR(INDEX(Control!$A$4:$A$32,SMALL(IF(Control!$B$4:$B$32="Sí",ROW(Control!$B$4:$B$32)),15)-3)&amp;IF(INDEX(Configuración!$C$10:$C$38,SMALL(IF(Control!$B$4:$B$32="Sí",ROW(Control!$B$4:$B$32)),15)-3)="Sí"," (solo para Enseñanzas Profesionales)",""),"")</f>
        <v>INSTRUMENTOS DE CUERDA PULSADA DEL RENACIMIENTO Y BARROCO</v>
      </c>
      <c r="C26" s="56"/>
      <c r="D26" s="56"/>
      <c r="E26" s="56"/>
      <c r="F26" s="56"/>
      <c r="G26" s="56"/>
      <c r="H26" s="56"/>
      <c r="I26" s="56"/>
      <c r="J26" s="56"/>
      <c r="K26" s="56"/>
      <c r="L26" s="56"/>
    </row>
    <row r="27" spans="1:12" ht="22" customHeight="1" x14ac:dyDescent="0.3">
      <c r="A27" s="33" cm="1">
        <f t="array" ref="A27">IFERROR(INDEX(Control!$C$4:$C$32,SMALL(IF(Control!$B$4:$B$32="Sí",ROW(Control!$B$4:$B$32)),16)-3)-INDEX(Control!$D$4:$D$32,SMALL(IF(Control!$B$4:$B$32="Sí",ROW(Control!$B$4:$B$32)),16)-3)+INDEX(Control!$E$4:$E$32,SMALL(IF(Control!$B$4:$B$32="Sí",ROW(Control!$B$4:$B$32)),16)-3)-0,"")</f>
        <v>0</v>
      </c>
      <c r="B27" s="57" t="str" cm="1">
        <f t="array" ref="B27">IFERROR(INDEX(Control!$A$4:$A$32,SMALL(IF(Control!$B$4:$B$32="Sí",ROW(Control!$B$4:$B$32)),16)-3)&amp;IF(INDEX(Configuración!$C$10:$C$38,SMALL(IF(Control!$B$4:$B$32="Sí",ROW(Control!$B$4:$B$32)),16)-3)="Sí"," (solo para Enseñanzas Profesionales)",""),"")</f>
        <v>INSTRUMENTOS DE PLECTRO</v>
      </c>
      <c r="C27" s="58"/>
      <c r="D27" s="58"/>
      <c r="E27" s="58"/>
      <c r="F27" s="58"/>
      <c r="G27" s="58"/>
      <c r="H27" s="58"/>
      <c r="I27" s="58"/>
      <c r="J27" s="58"/>
      <c r="K27" s="58"/>
      <c r="L27" s="58"/>
    </row>
    <row r="28" spans="1:12" ht="22" customHeight="1" x14ac:dyDescent="0.3">
      <c r="A28" s="32" cm="1">
        <f t="array" ref="A28">IFERROR(INDEX(Control!$C$4:$C$32,SMALL(IF(Control!$B$4:$B$32="Sí",ROW(Control!$B$4:$B$32)),17)-3)-INDEX(Control!$D$4:$D$32,SMALL(IF(Control!$B$4:$B$32="Sí",ROW(Control!$B$4:$B$32)),17)-3)+INDEX(Control!$E$4:$E$32,SMALL(IF(Control!$B$4:$B$32="Sí",ROW(Control!$B$4:$B$32)),17)-3)-0,"")</f>
        <v>0</v>
      </c>
      <c r="B28" s="55" t="str" cm="1">
        <f t="array" ref="B28">IFERROR(INDEX(Control!$A$4:$A$32,SMALL(IF(Control!$B$4:$B$32="Sí",ROW(Control!$B$4:$B$32)),17)-3)&amp;IF(INDEX(Configuración!$C$10:$C$38,SMALL(IF(Control!$B$4:$B$32="Sí",ROW(Control!$B$4:$B$32)),17)-3)="Sí"," (solo para Enseñanzas Profesionales)",""),"")</f>
        <v>OBOE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</row>
    <row r="29" spans="1:12" ht="22" customHeight="1" x14ac:dyDescent="0.3">
      <c r="A29" s="33" cm="1">
        <f t="array" ref="A29">IFERROR(INDEX(Control!$C$4:$C$32,SMALL(IF(Control!$B$4:$B$32="Sí",ROW(Control!$B$4:$B$32)),18)-3)-INDEX(Control!$D$4:$D$32,SMALL(IF(Control!$B$4:$B$32="Sí",ROW(Control!$B$4:$B$32)),18)-3)+INDEX(Control!$E$4:$E$32,SMALL(IF(Control!$B$4:$B$32="Sí",ROW(Control!$B$4:$B$32)),18)-3)-0,"")</f>
        <v>0</v>
      </c>
      <c r="B29" s="57" t="str" cm="1">
        <f t="array" ref="B29">IFERROR(INDEX(Control!$A$4:$A$32,SMALL(IF(Control!$B$4:$B$32="Sí",ROW(Control!$B$4:$B$32)),18)-3)&amp;IF(INDEX(Configuración!$C$10:$C$38,SMALL(IF(Control!$B$4:$B$32="Sí",ROW(Control!$B$4:$B$32)),18)-3)="Sí"," (solo para Enseñanzas Profesionales)",""),"")</f>
        <v>ÓRGANO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</row>
    <row r="30" spans="1:12" ht="22" customHeight="1" x14ac:dyDescent="0.3">
      <c r="A30" s="32" cm="1">
        <f t="array" ref="A30">IFERROR(INDEX(Control!$C$4:$C$32,SMALL(IF(Control!$B$4:$B$32="Sí",ROW(Control!$B$4:$B$32)),19)-3)-INDEX(Control!$D$4:$D$32,SMALL(IF(Control!$B$4:$B$32="Sí",ROW(Control!$B$4:$B$32)),19)-3)+INDEX(Control!$E$4:$E$32,SMALL(IF(Control!$B$4:$B$32="Sí",ROW(Control!$B$4:$B$32)),19)-3)-0,"")</f>
        <v>0</v>
      </c>
      <c r="B30" s="55" t="str" cm="1">
        <f t="array" ref="B30">IFERROR(INDEX(Control!$A$4:$A$32,SMALL(IF(Control!$B$4:$B$32="Sí",ROW(Control!$B$4:$B$32)),19)-3)&amp;IF(INDEX(Configuración!$C$10:$C$38,SMALL(IF(Control!$B$4:$B$32="Sí",ROW(Control!$B$4:$B$32)),19)-3)="Sí"," (solo para Enseñanzas Profesionales)",""),"")</f>
        <v>PERCUSIÓN</v>
      </c>
      <c r="C30" s="56"/>
      <c r="D30" s="56"/>
      <c r="E30" s="56"/>
      <c r="F30" s="56"/>
      <c r="G30" s="56"/>
      <c r="H30" s="56"/>
      <c r="I30" s="56"/>
      <c r="J30" s="56"/>
      <c r="K30" s="56"/>
      <c r="L30" s="56"/>
    </row>
    <row r="31" spans="1:12" ht="22" customHeight="1" x14ac:dyDescent="0.3">
      <c r="A31" s="33" cm="1">
        <f t="array" ref="A31">IFERROR(INDEX(Control!$C$4:$C$32,SMALL(IF(Control!$B$4:$B$32="Sí",ROW(Control!$B$4:$B$32)),20)-3)-INDEX(Control!$D$4:$D$32,SMALL(IF(Control!$B$4:$B$32="Sí",ROW(Control!$B$4:$B$32)),20)-3)+INDEX(Control!$E$4:$E$32,SMALL(IF(Control!$B$4:$B$32="Sí",ROW(Control!$B$4:$B$32)),20)-3)-0,"")</f>
        <v>0</v>
      </c>
      <c r="B31" s="57" t="str" cm="1">
        <f t="array" ref="B31">IFERROR(INDEX(Control!$A$4:$A$32,SMALL(IF(Control!$B$4:$B$32="Sí",ROW(Control!$B$4:$B$32)),20)-3)&amp;IF(INDEX(Configuración!$C$10:$C$38,SMALL(IF(Control!$B$4:$B$32="Sí",ROW(Control!$B$4:$B$32)),20)-3)="Sí"," (solo para Enseñanzas Profesionales)",""),"")</f>
        <v>PIANO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</row>
    <row r="32" spans="1:12" ht="22" customHeight="1" x14ac:dyDescent="0.3">
      <c r="A32" s="32" cm="1">
        <f t="array" ref="A32">IFERROR(INDEX(Control!$C$4:$C$32,SMALL(IF(Control!$B$4:$B$32="Sí",ROW(Control!$B$4:$B$32)),21)-3)-INDEX(Control!$D$4:$D$32,SMALL(IF(Control!$B$4:$B$32="Sí",ROW(Control!$B$4:$B$32)),21)-3)+INDEX(Control!$E$4:$E$32,SMALL(IF(Control!$B$4:$B$32="Sí",ROW(Control!$B$4:$B$32)),21)-3)-0,"")</f>
        <v>0</v>
      </c>
      <c r="B32" s="55" t="str" cm="1">
        <f t="array" ref="B32">IFERROR(INDEX(Control!$A$4:$A$32,SMALL(IF(Control!$B$4:$B$32="Sí",ROW(Control!$B$4:$B$32)),21)-3)&amp;IF(INDEX(Configuración!$C$10:$C$38,SMALL(IF(Control!$B$4:$B$32="Sí",ROW(Control!$B$4:$B$32)),21)-3)="Sí"," (solo para Enseñanzas Profesionales)",""),"")</f>
        <v>SAXOFÓN</v>
      </c>
      <c r="C32" s="56"/>
      <c r="D32" s="56"/>
      <c r="E32" s="56"/>
      <c r="F32" s="56"/>
      <c r="G32" s="56"/>
      <c r="H32" s="56"/>
      <c r="I32" s="56"/>
      <c r="J32" s="56"/>
      <c r="K32" s="56"/>
      <c r="L32" s="56"/>
    </row>
    <row r="33" spans="1:12" ht="22" customHeight="1" x14ac:dyDescent="0.3">
      <c r="A33" s="33" cm="1">
        <f t="array" ref="A33">IFERROR(INDEX(Control!$C$4:$C$32,SMALL(IF(Control!$B$4:$B$32="Sí",ROW(Control!$B$4:$B$32)),22)-3)-INDEX(Control!$D$4:$D$32,SMALL(IF(Control!$B$4:$B$32="Sí",ROW(Control!$B$4:$B$32)),22)-3)+INDEX(Control!$E$4:$E$32,SMALL(IF(Control!$B$4:$B$32="Sí",ROW(Control!$B$4:$B$32)),22)-3)-0,"")</f>
        <v>0</v>
      </c>
      <c r="B33" s="57" t="str" cm="1">
        <f t="array" ref="B33">IFERROR(INDEX(Control!$A$4:$A$32,SMALL(IF(Control!$B$4:$B$32="Sí",ROW(Control!$B$4:$B$32)),22)-3)&amp;IF(INDEX(Configuración!$C$10:$C$38,SMALL(IF(Control!$B$4:$B$32="Sí",ROW(Control!$B$4:$B$32)),22)-3)="Sí"," (solo para Enseñanzas Profesionales)",""),"")</f>
        <v>TROMBÓN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</row>
    <row r="34" spans="1:12" ht="22" customHeight="1" x14ac:dyDescent="0.3">
      <c r="A34" s="32" cm="1">
        <f t="array" ref="A34">IFERROR(INDEX(Control!$C$4:$C$32,SMALL(IF(Control!$B$4:$B$32="Sí",ROW(Control!$B$4:$B$32)),23)-3)-INDEX(Control!$D$4:$D$32,SMALL(IF(Control!$B$4:$B$32="Sí",ROW(Control!$B$4:$B$32)),23)-3)+INDEX(Control!$E$4:$E$32,SMALL(IF(Control!$B$4:$B$32="Sí",ROW(Control!$B$4:$B$32)),23)-3)-0,"")</f>
        <v>0</v>
      </c>
      <c r="B34" s="55" t="str" cm="1">
        <f t="array" ref="B34">IFERROR(INDEX(Control!$A$4:$A$32,SMALL(IF(Control!$B$4:$B$32="Sí",ROW(Control!$B$4:$B$32)),23)-3)&amp;IF(INDEX(Configuración!$C$10:$C$38,SMALL(IF(Control!$B$4:$B$32="Sí",ROW(Control!$B$4:$B$32)),23)-3)="Sí"," (solo para Enseñanzas Profesionales)",""),"")</f>
        <v>TROMPA</v>
      </c>
      <c r="C34" s="56"/>
      <c r="D34" s="56"/>
      <c r="E34" s="56"/>
      <c r="F34" s="56"/>
      <c r="G34" s="56"/>
      <c r="H34" s="56"/>
      <c r="I34" s="56"/>
      <c r="J34" s="56"/>
      <c r="K34" s="56"/>
      <c r="L34" s="56"/>
    </row>
    <row r="35" spans="1:12" ht="22" customHeight="1" x14ac:dyDescent="0.3">
      <c r="A35" s="33" cm="1">
        <f t="array" ref="A35">IFERROR(INDEX(Control!$C$4:$C$32,SMALL(IF(Control!$B$4:$B$32="Sí",ROW(Control!$B$4:$B$32)),24)-3)-INDEX(Control!$D$4:$D$32,SMALL(IF(Control!$B$4:$B$32="Sí",ROW(Control!$B$4:$B$32)),24)-3)+INDEX(Control!$E$4:$E$32,SMALL(IF(Control!$B$4:$B$32="Sí",ROW(Control!$B$4:$B$32)),24)-3)-0,"")</f>
        <v>0</v>
      </c>
      <c r="B35" s="57" t="str" cm="1">
        <f t="array" ref="B35">IFERROR(INDEX(Control!$A$4:$A$32,SMALL(IF(Control!$B$4:$B$32="Sí",ROW(Control!$B$4:$B$32)),24)-3)&amp;IF(INDEX(Configuración!$C$10:$C$38,SMALL(IF(Control!$B$4:$B$32="Sí",ROW(Control!$B$4:$B$32)),24)-3)="Sí"," (solo para Enseñanzas Profesionales)",""),"")</f>
        <v>TROMPETA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</row>
    <row r="36" spans="1:12" ht="22" customHeight="1" x14ac:dyDescent="0.3">
      <c r="A36" s="32" cm="1">
        <f t="array" ref="A36">IFERROR(INDEX(Control!$C$4:$C$32,SMALL(IF(Control!$B$4:$B$32="Sí",ROW(Control!$B$4:$B$32)),25)-3)-INDEX(Control!$D$4:$D$32,SMALL(IF(Control!$B$4:$B$32="Sí",ROW(Control!$B$4:$B$32)),25)-3)+INDEX(Control!$E$4:$E$32,SMALL(IF(Control!$B$4:$B$32="Sí",ROW(Control!$B$4:$B$32)),25)-3)-0,"")</f>
        <v>0</v>
      </c>
      <c r="B36" s="55" t="str" cm="1">
        <f t="array" ref="B36">IFERROR(INDEX(Control!$A$4:$A$32,SMALL(IF(Control!$B$4:$B$32="Sí",ROW(Control!$B$4:$B$32)),25)-3)&amp;IF(INDEX(Configuración!$C$10:$C$38,SMALL(IF(Control!$B$4:$B$32="Sí",ROW(Control!$B$4:$B$32)),25)-3)="Sí"," (solo para Enseñanzas Profesionales)",""),"")</f>
        <v>TUBA</v>
      </c>
      <c r="C36" s="56"/>
      <c r="D36" s="56"/>
      <c r="E36" s="56"/>
      <c r="F36" s="56"/>
      <c r="G36" s="56"/>
      <c r="H36" s="56"/>
      <c r="I36" s="56"/>
      <c r="J36" s="56"/>
      <c r="K36" s="56"/>
      <c r="L36" s="56"/>
    </row>
    <row r="37" spans="1:12" ht="22" customHeight="1" x14ac:dyDescent="0.3">
      <c r="A37" s="33" cm="1">
        <f t="array" ref="A37">IFERROR(INDEX(Control!$C$4:$C$32,SMALL(IF(Control!$B$4:$B$32="Sí",ROW(Control!$B$4:$B$32)),26)-3)-INDEX(Control!$D$4:$D$32,SMALL(IF(Control!$B$4:$B$32="Sí",ROW(Control!$B$4:$B$32)),26)-3)+INDEX(Control!$E$4:$E$32,SMALL(IF(Control!$B$4:$B$32="Sí",ROW(Control!$B$4:$B$32)),26)-3)-0,"")</f>
        <v>0</v>
      </c>
      <c r="B37" s="57" t="str" cm="1">
        <f t="array" ref="B37">IFERROR(INDEX(Control!$A$4:$A$32,SMALL(IF(Control!$B$4:$B$32="Sí",ROW(Control!$B$4:$B$32)),26)-3)&amp;IF(INDEX(Configuración!$C$10:$C$38,SMALL(IF(Control!$B$4:$B$32="Sí",ROW(Control!$B$4:$B$32)),26)-3)="Sí"," (solo para Enseñanzas Profesionales)",""),"")</f>
        <v>VIOLA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</row>
    <row r="38" spans="1:12" ht="22" customHeight="1" x14ac:dyDescent="0.3">
      <c r="A38" s="32" cm="1">
        <f t="array" ref="A38">IFERROR(INDEX(Control!$C$4:$C$32,SMALL(IF(Control!$B$4:$B$32="Sí",ROW(Control!$B$4:$B$32)),27)-3)-INDEX(Control!$D$4:$D$32,SMALL(IF(Control!$B$4:$B$32="Sí",ROW(Control!$B$4:$B$32)),27)-3)+INDEX(Control!$E$4:$E$32,SMALL(IF(Control!$B$4:$B$32="Sí",ROW(Control!$B$4:$B$32)),27)-3)-0,"")</f>
        <v>0</v>
      </c>
      <c r="B38" s="55" t="str" cm="1">
        <f t="array" ref="B38">IFERROR(INDEX(Control!$A$4:$A$32,SMALL(IF(Control!$B$4:$B$32="Sí",ROW(Control!$B$4:$B$32)),27)-3)&amp;IF(INDEX(Configuración!$C$10:$C$38,SMALL(IF(Control!$B$4:$B$32="Sí",ROW(Control!$B$4:$B$32)),27)-3)="Sí"," (solo para Enseñanzas Profesionales)",""),"")</f>
        <v>VIOLA DA GAMBA</v>
      </c>
      <c r="C38" s="56"/>
      <c r="D38" s="56"/>
      <c r="E38" s="56"/>
      <c r="F38" s="56"/>
      <c r="G38" s="56"/>
      <c r="H38" s="56"/>
      <c r="I38" s="56"/>
      <c r="J38" s="56"/>
      <c r="K38" s="56"/>
      <c r="L38" s="56"/>
    </row>
    <row r="39" spans="1:12" ht="22" customHeight="1" x14ac:dyDescent="0.3">
      <c r="A39" s="33" cm="1">
        <f t="array" ref="A39">IFERROR(INDEX(Control!$C$4:$C$32,SMALL(IF(Control!$B$4:$B$32="Sí",ROW(Control!$B$4:$B$32)),28)-3)-INDEX(Control!$D$4:$D$32,SMALL(IF(Control!$B$4:$B$32="Sí",ROW(Control!$B$4:$B$32)),28)-3)+INDEX(Control!$E$4:$E$32,SMALL(IF(Control!$B$4:$B$32="Sí",ROW(Control!$B$4:$B$32)),28)-3)-0,"")</f>
        <v>0</v>
      </c>
      <c r="B39" s="57" t="str" cm="1">
        <f t="array" ref="B39">IFERROR(INDEX(Control!$A$4:$A$32,SMALL(IF(Control!$B$4:$B$32="Sí",ROW(Control!$B$4:$B$32)),28)-3)&amp;IF(INDEX(Configuración!$C$10:$C$38,SMALL(IF(Control!$B$4:$B$32="Sí",ROW(Control!$B$4:$B$32)),28)-3)="Sí"," (solo para Enseñanzas Profesionales)",""),"")</f>
        <v>VIOLÍN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</row>
    <row r="40" spans="1:12" ht="22" customHeight="1" x14ac:dyDescent="0.3">
      <c r="A40" s="32" cm="1">
        <f t="array" ref="A40">IFERROR(INDEX(Control!$C$4:$C$32,SMALL(IF(Control!$B$4:$B$32="Sí",ROW(Control!$B$4:$B$32)),29)-3)-INDEX(Control!$D$4:$D$32,SMALL(IF(Control!$B$4:$B$32="Sí",ROW(Control!$B$4:$B$32)),29)-3)+INDEX(Control!$E$4:$E$32,SMALL(IF(Control!$B$4:$B$32="Sí",ROW(Control!$B$4:$B$32)),29)-3)-0,"")</f>
        <v>0</v>
      </c>
      <c r="B40" s="55" t="str" cm="1">
        <f t="array" ref="B40">IFERROR(INDEX(Control!$A$4:$A$32,SMALL(IF(Control!$B$4:$B$32="Sí",ROW(Control!$B$4:$B$32)),29)-3)&amp;IF(INDEX(Configuración!$C$10:$C$38,SMALL(IF(Control!$B$4:$B$32="Sí",ROW(Control!$B$4:$B$32)),29)-3)="Sí"," (solo para Enseñanzas Profesionales)",""),"")</f>
        <v>VIOLONCHELO</v>
      </c>
      <c r="C40" s="56"/>
      <c r="D40" s="56"/>
      <c r="E40" s="56"/>
      <c r="F40" s="56"/>
      <c r="G40" s="56"/>
      <c r="H40" s="56"/>
      <c r="I40" s="56"/>
      <c r="J40" s="56"/>
      <c r="K40" s="56"/>
      <c r="L40" s="56"/>
    </row>
    <row r="41" spans="1:12" ht="22" customHeight="1" thickBot="1" x14ac:dyDescent="0.35">
      <c r="A41" s="43" t="str" cm="1">
        <f t="array" ref="A41">IFERROR(INDEX(Control!$C$4:$C$32,SMALL(IF(Control!$B$4:$B$32="Sí",ROW(Control!$B$4:$B$32)),30)-3)-INDEX(Control!$D$4:$D$32,SMALL(IF(Control!$B$4:$B$32="Sí",ROW(Control!$B$4:$B$32)),30)-3)+INDEX(Control!$E$4:$E$32,SMALL(IF(Control!$B$4:$B$32="Sí",ROW(Control!$B$4:$B$32)),30)-3)-0,"")</f>
        <v/>
      </c>
      <c r="B41" s="70" t="str" cm="1">
        <f t="array" ref="B41">IFERROR(INDEX(Control!$A$4:$A$32,SMALL(IF(Control!$B$4:$B$32="Sí",ROW(Control!$B$4:$B$32)),30)-3)&amp;IF(INDEX(Configuración!$C$10:$C$38,SMALL(IF(Control!$B$4:$B$32="Sí",ROW(Control!$B$4:$B$32)),30)-3)="Sí"," (solo para Enseñanzas Profesionales)",""),"")</f>
        <v/>
      </c>
      <c r="C41" s="71"/>
      <c r="D41" s="71"/>
      <c r="E41" s="71"/>
      <c r="F41" s="71"/>
      <c r="G41" s="71"/>
      <c r="H41" s="71"/>
      <c r="I41" s="71"/>
      <c r="J41" s="71"/>
      <c r="K41" s="71"/>
      <c r="L41" s="71"/>
    </row>
    <row r="42" spans="1:12" ht="30" customHeight="1" thickTop="1" x14ac:dyDescent="0.3">
      <c r="A42" s="44">
        <f>SUM(A12:A41)</f>
        <v>0</v>
      </c>
      <c r="B42" s="54" t="s">
        <v>188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</row>
    <row r="43" spans="1:12" ht="20" customHeight="1" x14ac:dyDescent="0.2">
      <c r="A43" s="68" t="s">
        <v>113</v>
      </c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</row>
    <row r="44" spans="1:12" ht="14" customHeight="1" x14ac:dyDescent="0.2">
      <c r="A44" s="28" t="s">
        <v>67</v>
      </c>
      <c r="B44" s="66" t="s">
        <v>41</v>
      </c>
      <c r="C44" s="65"/>
      <c r="D44" s="65"/>
      <c r="E44" s="65"/>
      <c r="F44" s="65"/>
      <c r="G44" s="29" t="s">
        <v>79</v>
      </c>
      <c r="H44" s="65" t="s">
        <v>52</v>
      </c>
      <c r="I44" s="65"/>
      <c r="J44" s="65"/>
      <c r="K44" s="65"/>
      <c r="L44" s="65"/>
    </row>
    <row r="45" spans="1:12" ht="14" customHeight="1" x14ac:dyDescent="0.2">
      <c r="A45" s="29" t="s">
        <v>68</v>
      </c>
      <c r="B45" s="65" t="s">
        <v>42</v>
      </c>
      <c r="C45" s="65"/>
      <c r="D45" s="65"/>
      <c r="E45" s="65"/>
      <c r="F45" s="65"/>
      <c r="G45" s="29" t="s">
        <v>80</v>
      </c>
      <c r="H45" s="65" t="s">
        <v>53</v>
      </c>
      <c r="I45" s="65"/>
      <c r="J45" s="65"/>
      <c r="K45" s="65"/>
      <c r="L45" s="65"/>
    </row>
    <row r="46" spans="1:12" ht="14" customHeight="1" x14ac:dyDescent="0.2">
      <c r="A46" s="29" t="s">
        <v>69</v>
      </c>
      <c r="B46" s="65" t="s">
        <v>43</v>
      </c>
      <c r="C46" s="65"/>
      <c r="D46" s="65"/>
      <c r="E46" s="65"/>
      <c r="F46" s="65"/>
      <c r="G46" s="29" t="s">
        <v>81</v>
      </c>
      <c r="H46" s="65" t="s">
        <v>54</v>
      </c>
      <c r="I46" s="65"/>
      <c r="J46" s="65"/>
      <c r="K46" s="65"/>
      <c r="L46" s="65"/>
    </row>
    <row r="47" spans="1:12" ht="14" customHeight="1" x14ac:dyDescent="0.2">
      <c r="A47" s="29" t="s">
        <v>70</v>
      </c>
      <c r="B47" s="65" t="s">
        <v>44</v>
      </c>
      <c r="C47" s="65"/>
      <c r="D47" s="65"/>
      <c r="E47" s="65"/>
      <c r="F47" s="65"/>
      <c r="G47" s="29" t="s">
        <v>82</v>
      </c>
      <c r="H47" s="65" t="s">
        <v>55</v>
      </c>
      <c r="I47" s="65"/>
      <c r="J47" s="65"/>
      <c r="K47" s="65"/>
      <c r="L47" s="65"/>
    </row>
    <row r="48" spans="1:12" ht="14" customHeight="1" x14ac:dyDescent="0.2">
      <c r="A48" s="29" t="s">
        <v>71</v>
      </c>
      <c r="B48" s="65" t="s">
        <v>45</v>
      </c>
      <c r="C48" s="65"/>
      <c r="D48" s="65"/>
      <c r="E48" s="65"/>
      <c r="F48" s="65"/>
      <c r="G48" s="29" t="s">
        <v>83</v>
      </c>
      <c r="H48" s="65" t="s">
        <v>56</v>
      </c>
      <c r="I48" s="65"/>
      <c r="J48" s="65"/>
      <c r="K48" s="65"/>
      <c r="L48" s="65"/>
    </row>
    <row r="49" spans="1:12" ht="14" customHeight="1" x14ac:dyDescent="0.2">
      <c r="A49" s="29" t="s">
        <v>72</v>
      </c>
      <c r="B49" s="65" t="s">
        <v>195</v>
      </c>
      <c r="C49" s="65"/>
      <c r="D49" s="65"/>
      <c r="E49" s="65"/>
      <c r="F49" s="65"/>
      <c r="G49" s="29" t="s">
        <v>84</v>
      </c>
      <c r="H49" s="65" t="s">
        <v>57</v>
      </c>
      <c r="I49" s="65"/>
      <c r="J49" s="65"/>
      <c r="K49" s="65"/>
      <c r="L49" s="65"/>
    </row>
    <row r="50" spans="1:12" ht="14" customHeight="1" x14ac:dyDescent="0.2">
      <c r="A50" s="29" t="s">
        <v>73</v>
      </c>
      <c r="B50" s="65" t="s">
        <v>46</v>
      </c>
      <c r="C50" s="65"/>
      <c r="D50" s="65"/>
      <c r="E50" s="65"/>
      <c r="F50" s="65"/>
      <c r="G50" s="29" t="s">
        <v>85</v>
      </c>
      <c r="H50" s="65" t="s">
        <v>58</v>
      </c>
      <c r="I50" s="65"/>
      <c r="J50" s="65"/>
      <c r="K50" s="65"/>
      <c r="L50" s="65"/>
    </row>
    <row r="51" spans="1:12" ht="14" customHeight="1" x14ac:dyDescent="0.2">
      <c r="A51" s="29" t="s">
        <v>74</v>
      </c>
      <c r="B51" s="65" t="s">
        <v>47</v>
      </c>
      <c r="C51" s="65"/>
      <c r="D51" s="65"/>
      <c r="E51" s="65"/>
      <c r="F51" s="65"/>
      <c r="G51" s="29" t="s">
        <v>86</v>
      </c>
      <c r="H51" s="65" t="s">
        <v>59</v>
      </c>
      <c r="I51" s="65"/>
      <c r="J51" s="65"/>
      <c r="K51" s="65"/>
      <c r="L51" s="65"/>
    </row>
    <row r="52" spans="1:12" ht="14" customHeight="1" x14ac:dyDescent="0.2">
      <c r="A52" s="29" t="s">
        <v>75</v>
      </c>
      <c r="B52" s="65" t="s">
        <v>48</v>
      </c>
      <c r="C52" s="65"/>
      <c r="D52" s="65"/>
      <c r="E52" s="65"/>
      <c r="F52" s="65"/>
      <c r="G52" s="29" t="s">
        <v>87</v>
      </c>
      <c r="H52" s="65" t="s">
        <v>60</v>
      </c>
      <c r="I52" s="65"/>
      <c r="J52" s="65"/>
      <c r="K52" s="65"/>
      <c r="L52" s="65"/>
    </row>
    <row r="53" spans="1:12" ht="14" customHeight="1" x14ac:dyDescent="0.2">
      <c r="A53" s="29" t="s">
        <v>76</v>
      </c>
      <c r="B53" s="65" t="s">
        <v>49</v>
      </c>
      <c r="C53" s="65"/>
      <c r="D53" s="65"/>
      <c r="E53" s="65"/>
      <c r="F53" s="65"/>
      <c r="G53" s="29" t="s">
        <v>88</v>
      </c>
      <c r="H53" s="65" t="s">
        <v>61</v>
      </c>
      <c r="I53" s="65"/>
      <c r="J53" s="65"/>
      <c r="K53" s="65"/>
      <c r="L53" s="65"/>
    </row>
    <row r="54" spans="1:12" ht="14" customHeight="1" x14ac:dyDescent="0.2">
      <c r="A54" s="29" t="s">
        <v>77</v>
      </c>
      <c r="B54" s="65" t="s">
        <v>50</v>
      </c>
      <c r="C54" s="65"/>
      <c r="D54" s="65"/>
      <c r="E54" s="65"/>
      <c r="F54" s="65"/>
      <c r="G54" s="29" t="s">
        <v>89</v>
      </c>
      <c r="H54" s="65" t="s">
        <v>62</v>
      </c>
      <c r="I54" s="65"/>
      <c r="J54" s="65"/>
      <c r="K54" s="65"/>
      <c r="L54" s="65"/>
    </row>
    <row r="55" spans="1:12" ht="14" customHeight="1" x14ac:dyDescent="0.2">
      <c r="A55" s="29" t="s">
        <v>78</v>
      </c>
      <c r="B55" s="65" t="s">
        <v>51</v>
      </c>
      <c r="C55" s="65"/>
      <c r="D55" s="65"/>
      <c r="E55" s="65"/>
      <c r="F55" s="65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22" priority="1">
      <formula>$B12=""</formula>
    </cfRule>
  </conditionalFormatting>
  <pageMargins left="0.19685039375000002" right="0.19685039375000002" top="0.19685039375000002" bottom="0.19685039375000002" header="0.3" footer="0.3"/>
  <pageSetup paperSize="9" scale="62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B66644-7B07-BF4D-8B52-12AA47C63919}">
  <sheetPr>
    <pageSetUpPr fitToPage="1"/>
  </sheetPr>
  <dimension ref="A1:L55"/>
  <sheetViews>
    <sheetView topLeftCell="A22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9" t="s">
        <v>65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spans="1:12" ht="42" customHeight="1" x14ac:dyDescent="0.4">
      <c r="A2" s="60">
        <f>Configuración!B3</f>
        <v>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1:12" ht="24" customHeight="1" x14ac:dyDescent="0.25">
      <c r="A3" s="61" t="str">
        <f>"Curso académico: "&amp;Configuración!B4</f>
        <v xml:space="preserve">Curso académico: 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34" customHeight="1" x14ac:dyDescent="0.3">
      <c r="A4" s="62" t="s">
        <v>118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ht="6" customHeight="1" x14ac:dyDescent="0.2"/>
    <row r="6" spans="1:12" ht="22" customHeight="1" thickBot="1" x14ac:dyDescent="0.25">
      <c r="A6" s="63" t="s">
        <v>66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</row>
    <row r="7" spans="1:12" ht="22" customHeight="1" thickBot="1" x14ac:dyDescent="0.25">
      <c r="A7" s="21" t="s">
        <v>67</v>
      </c>
      <c r="B7" s="15" t="s">
        <v>68</v>
      </c>
      <c r="C7" s="18" t="s">
        <v>69</v>
      </c>
      <c r="D7" s="18" t="s">
        <v>70</v>
      </c>
      <c r="E7" s="18" t="s">
        <v>71</v>
      </c>
      <c r="F7" s="18" t="s">
        <v>72</v>
      </c>
      <c r="G7" s="18" t="s">
        <v>73</v>
      </c>
      <c r="H7" s="18" t="s">
        <v>74</v>
      </c>
      <c r="I7" s="18" t="s">
        <v>75</v>
      </c>
      <c r="J7" s="18" t="s">
        <v>76</v>
      </c>
      <c r="K7" s="18" t="s">
        <v>77</v>
      </c>
      <c r="L7" s="19" t="s">
        <v>78</v>
      </c>
    </row>
    <row r="8" spans="1:12" ht="22" customHeight="1" thickBot="1" x14ac:dyDescent="0.25">
      <c r="A8" s="17" t="s">
        <v>79</v>
      </c>
      <c r="B8" s="17" t="s">
        <v>80</v>
      </c>
      <c r="C8" s="17" t="s">
        <v>81</v>
      </c>
      <c r="D8" s="17" t="s">
        <v>82</v>
      </c>
      <c r="E8" s="17" t="s">
        <v>83</v>
      </c>
      <c r="F8" s="17" t="s">
        <v>84</v>
      </c>
      <c r="G8" s="17" t="s">
        <v>85</v>
      </c>
      <c r="H8" s="17" t="s">
        <v>86</v>
      </c>
      <c r="I8" s="17" t="s">
        <v>87</v>
      </c>
      <c r="J8" s="17" t="s">
        <v>88</v>
      </c>
      <c r="K8" s="17" t="s">
        <v>89</v>
      </c>
      <c r="L8" s="20"/>
    </row>
    <row r="9" spans="1:12" ht="20" customHeight="1" x14ac:dyDescent="0.2">
      <c r="A9" s="64" t="s">
        <v>92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</row>
    <row r="10" spans="1:12" ht="6" customHeight="1" x14ac:dyDescent="0.2"/>
    <row r="11" spans="1:12" ht="26" customHeight="1" x14ac:dyDescent="0.25">
      <c r="A11" s="31" t="s">
        <v>91</v>
      </c>
      <c r="B11" s="67" t="s">
        <v>4</v>
      </c>
      <c r="C11" s="67"/>
      <c r="D11" s="67"/>
      <c r="E11" s="67"/>
      <c r="F11" s="67"/>
      <c r="G11" s="67"/>
      <c r="H11" s="67"/>
      <c r="I11" s="67"/>
      <c r="J11" s="67"/>
      <c r="K11" s="67"/>
      <c r="L11" s="67"/>
    </row>
    <row r="12" spans="1:12" ht="22" customHeight="1" x14ac:dyDescent="0.3">
      <c r="A12" s="32" cm="1">
        <f t="array" ref="A12">IFERROR(INDEX(Control!$C$4:$C$32,SMALL(IF(Control!$B$4:$B$32="Sí",ROW(Control!$B$4:$B$32)),1)-3)-INDEX(Control!$D$4:$D$32,SMALL(IF(Control!$B$4:$B$32="Sí",ROW(Control!$B$4:$B$32)),1)-3)+INDEX(Control!$E$4:$E$32,SMALL(IF(Control!$B$4:$B$32="Sí",ROW(Control!$B$4:$B$32)),1)-3)-SUM(INDEX(Control!$F$4:F$32,SMALL(IF(Control!$B$4:$B$32="Sí",ROW(Control!$B$4:$B$32)),1)-3,0)),"")</f>
        <v>0</v>
      </c>
      <c r="B12" s="55" t="str" cm="1">
        <f t="array" ref="B12">IFERROR(INDEX(Control!$A$4:$A$32,SMALL(IF(Control!$B$4:$B$32="Sí",ROW(Control!$B$4:$B$32)),1)-3)&amp;IF(INDEX(Configuración!$C$10:$C$38,SMALL(IF(Control!$B$4:$B$32="Sí",ROW(Control!$B$4:$B$32)),1)-3)="Sí"," (solo para Enseñanzas Profesionales)",""),"")</f>
        <v>ACORDEÓN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</row>
    <row r="13" spans="1:12" ht="22" customHeight="1" x14ac:dyDescent="0.3">
      <c r="A13" s="33" cm="1">
        <f t="array" ref="A13">IFERROR(INDEX(Control!$C$4:$C$32,SMALL(IF(Control!$B$4:$B$32="Sí",ROW(Control!$B$4:$B$32)),2)-3)-INDEX(Control!$D$4:$D$32,SMALL(IF(Control!$B$4:$B$32="Sí",ROW(Control!$B$4:$B$32)),2)-3)+INDEX(Control!$E$4:$E$32,SMALL(IF(Control!$B$4:$B$32="Sí",ROW(Control!$B$4:$B$32)),2)-3)-SUM(INDEX(Control!$F$4:F$32,SMALL(IF(Control!$B$4:$B$32="Sí",ROW(Control!$B$4:$B$32)),2)-3,0)),"")</f>
        <v>0</v>
      </c>
      <c r="B13" s="57" t="str" cm="1">
        <f t="array" ref="B13">IFERROR(INDEX(Control!$A$4:$A$32,SMALL(IF(Control!$B$4:$B$32="Sí",ROW(Control!$B$4:$B$32)),2)-3)&amp;IF(INDEX(Configuración!$C$10:$C$38,SMALL(IF(Control!$B$4:$B$32="Sí",ROW(Control!$B$4:$B$32)),2)-3)="Sí"," (solo para Enseñanzas Profesionales)",""),"")</f>
        <v>ARPA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</row>
    <row r="14" spans="1:12" ht="22" customHeight="1" x14ac:dyDescent="0.3">
      <c r="A14" s="32" cm="1">
        <f t="array" ref="A14">IFERROR(INDEX(Control!$C$4:$C$32,SMALL(IF(Control!$B$4:$B$32="Sí",ROW(Control!$B$4:$B$32)),3)-3)-INDEX(Control!$D$4:$D$32,SMALL(IF(Control!$B$4:$B$32="Sí",ROW(Control!$B$4:$B$32)),3)-3)+INDEX(Control!$E$4:$E$32,SMALL(IF(Control!$B$4:$B$32="Sí",ROW(Control!$B$4:$B$32)),3)-3)-SUM(INDEX(Control!$F$4:F$32,SMALL(IF(Control!$B$4:$B$32="Sí",ROW(Control!$B$4:$B$32)),3)-3,0)),"")</f>
        <v>0</v>
      </c>
      <c r="B14" s="55" t="str" cm="1">
        <f t="array" ref="B14">IFERROR(INDEX(Control!$A$4:$A$32,SMALL(IF(Control!$B$4:$B$32="Sí",ROW(Control!$B$4:$B$32)),3)-3)&amp;IF(INDEX(Configuración!$C$10:$C$38,SMALL(IF(Control!$B$4:$B$32="Sí",ROW(Control!$B$4:$B$32)),3)-3)="Sí"," (solo para Enseñanzas Profesionales)",""),"")</f>
        <v>BAJO ELÉCTRICO</v>
      </c>
      <c r="C14" s="56"/>
      <c r="D14" s="56"/>
      <c r="E14" s="56"/>
      <c r="F14" s="56"/>
      <c r="G14" s="56"/>
      <c r="H14" s="56"/>
      <c r="I14" s="56"/>
      <c r="J14" s="56"/>
      <c r="K14" s="56"/>
      <c r="L14" s="56"/>
    </row>
    <row r="15" spans="1:12" ht="22" customHeight="1" x14ac:dyDescent="0.3">
      <c r="A15" s="33" cm="1">
        <f t="array" ref="A15">IFERROR(INDEX(Control!$C$4:$C$32,SMALL(IF(Control!$B$4:$B$32="Sí",ROW(Control!$B$4:$B$32)),4)-3)-INDEX(Control!$D$4:$D$32,SMALL(IF(Control!$B$4:$B$32="Sí",ROW(Control!$B$4:$B$32)),4)-3)+INDEX(Control!$E$4:$E$32,SMALL(IF(Control!$B$4:$B$32="Sí",ROW(Control!$B$4:$B$32)),4)-3)-SUM(INDEX(Control!$F$4:F$32,SMALL(IF(Control!$B$4:$B$32="Sí",ROW(Control!$B$4:$B$32)),4)-3,0)),"")</f>
        <v>0</v>
      </c>
      <c r="B15" s="57" t="str" cm="1">
        <f t="array" ref="B15">IFERROR(INDEX(Control!$A$4:$A$32,SMALL(IF(Control!$B$4:$B$32="Sí",ROW(Control!$B$4:$B$32)),4)-3)&amp;IF(INDEX(Configuración!$C$10:$C$38,SMALL(IF(Control!$B$4:$B$32="Sí",ROW(Control!$B$4:$B$32)),4)-3)="Sí"," (solo para Enseñanzas Profesionales)",""),"")</f>
        <v>CANTO (solo para Enseñanzas Profesionales)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</row>
    <row r="16" spans="1:12" ht="22" customHeight="1" x14ac:dyDescent="0.3">
      <c r="A16" s="32" cm="1">
        <f t="array" ref="A16">IFERROR(INDEX(Control!$C$4:$C$32,SMALL(IF(Control!$B$4:$B$32="Sí",ROW(Control!$B$4:$B$32)),5)-3)-INDEX(Control!$D$4:$D$32,SMALL(IF(Control!$B$4:$B$32="Sí",ROW(Control!$B$4:$B$32)),5)-3)+INDEX(Control!$E$4:$E$32,SMALL(IF(Control!$B$4:$B$32="Sí",ROW(Control!$B$4:$B$32)),5)-3)-SUM(INDEX(Control!$F$4:F$32,SMALL(IF(Control!$B$4:$B$32="Sí",ROW(Control!$B$4:$B$32)),5)-3,0)),"")</f>
        <v>0</v>
      </c>
      <c r="B16" s="55" t="str" cm="1">
        <f t="array" ref="B16">IFERROR(INDEX(Control!$A$4:$A$32,SMALL(IF(Control!$B$4:$B$32="Sí",ROW(Control!$B$4:$B$32)),5)-3)&amp;IF(INDEX(Configuración!$C$10:$C$38,SMALL(IF(Control!$B$4:$B$32="Sí",ROW(Control!$B$4:$B$32)),5)-3)="Sí"," (solo para Enseñanzas Profesionales)",""),"")</f>
        <v>CANTO VALENCIANO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</row>
    <row r="17" spans="1:12" ht="22" customHeight="1" x14ac:dyDescent="0.3">
      <c r="A17" s="33" cm="1">
        <f t="array" ref="A17">IFERROR(INDEX(Control!$C$4:$C$32,SMALL(IF(Control!$B$4:$B$32="Sí",ROW(Control!$B$4:$B$32)),6)-3)-INDEX(Control!$D$4:$D$32,SMALL(IF(Control!$B$4:$B$32="Sí",ROW(Control!$B$4:$B$32)),6)-3)+INDEX(Control!$E$4:$E$32,SMALL(IF(Control!$B$4:$B$32="Sí",ROW(Control!$B$4:$B$32)),6)-3)-SUM(INDEX(Control!$F$4:F$32,SMALL(IF(Control!$B$4:$B$32="Sí",ROW(Control!$B$4:$B$32)),6)-3,0)),"")</f>
        <v>0</v>
      </c>
      <c r="B17" s="57" t="str" cm="1">
        <f t="array" ref="B17">IFERROR(INDEX(Control!$A$4:$A$32,SMALL(IF(Control!$B$4:$B$32="Sí",ROW(Control!$B$4:$B$32)),6)-3)&amp;IF(INDEX(Configuración!$C$10:$C$38,SMALL(IF(Control!$B$4:$B$32="Sí",ROW(Control!$B$4:$B$32)),6)-3)="Sí"," (solo para Enseñanzas Profesionales)",""),"")</f>
        <v>CLARINETE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</row>
    <row r="18" spans="1:12" ht="22" customHeight="1" x14ac:dyDescent="0.3">
      <c r="A18" s="32" cm="1">
        <f t="array" ref="A18">IFERROR(INDEX(Control!$C$4:$C$32,SMALL(IF(Control!$B$4:$B$32="Sí",ROW(Control!$B$4:$B$32)),7)-3)-INDEX(Control!$D$4:$D$32,SMALL(IF(Control!$B$4:$B$32="Sí",ROW(Control!$B$4:$B$32)),7)-3)+INDEX(Control!$E$4:$E$32,SMALL(IF(Control!$B$4:$B$32="Sí",ROW(Control!$B$4:$B$32)),7)-3)-SUM(INDEX(Control!$F$4:F$32,SMALL(IF(Control!$B$4:$B$32="Sí",ROW(Control!$B$4:$B$32)),7)-3,0)),"")</f>
        <v>0</v>
      </c>
      <c r="B18" s="55" t="str" cm="1">
        <f t="array" ref="B18">IFERROR(INDEX(Control!$A$4:$A$32,SMALL(IF(Control!$B$4:$B$32="Sí",ROW(Control!$B$4:$B$32)),7)-3)&amp;IF(INDEX(Configuración!$C$10:$C$38,SMALL(IF(Control!$B$4:$B$32="Sí",ROW(Control!$B$4:$B$32)),7)-3)="Sí"," (solo para Enseñanzas Profesionales)",""),"")</f>
        <v>CLAVECÍN</v>
      </c>
      <c r="C18" s="56"/>
      <c r="D18" s="56"/>
      <c r="E18" s="56"/>
      <c r="F18" s="56"/>
      <c r="G18" s="56"/>
      <c r="H18" s="56"/>
      <c r="I18" s="56"/>
      <c r="J18" s="56"/>
      <c r="K18" s="56"/>
      <c r="L18" s="56"/>
    </row>
    <row r="19" spans="1:12" ht="22" customHeight="1" x14ac:dyDescent="0.3">
      <c r="A19" s="33" cm="1">
        <f t="array" ref="A19">IFERROR(INDEX(Control!$C$4:$C$32,SMALL(IF(Control!$B$4:$B$32="Sí",ROW(Control!$B$4:$B$32)),8)-3)-INDEX(Control!$D$4:$D$32,SMALL(IF(Control!$B$4:$B$32="Sí",ROW(Control!$B$4:$B$32)),8)-3)+INDEX(Control!$E$4:$E$32,SMALL(IF(Control!$B$4:$B$32="Sí",ROW(Control!$B$4:$B$32)),8)-3)-SUM(INDEX(Control!$F$4:F$32,SMALL(IF(Control!$B$4:$B$32="Sí",ROW(Control!$B$4:$B$32)),8)-3,0)),"")</f>
        <v>0</v>
      </c>
      <c r="B19" s="57" t="str" cm="1">
        <f t="array" ref="B19">IFERROR(INDEX(Control!$A$4:$A$32,SMALL(IF(Control!$B$4:$B$32="Sí",ROW(Control!$B$4:$B$32)),8)-3)&amp;IF(INDEX(Configuración!$C$10:$C$38,SMALL(IF(Control!$B$4:$B$32="Sí",ROW(Control!$B$4:$B$32)),8)-3)="Sí"," (solo para Enseñanzas Profesionales)",""),"")</f>
        <v>CONTRABAJO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</row>
    <row r="20" spans="1:12" ht="22" customHeight="1" x14ac:dyDescent="0.3">
      <c r="A20" s="32" cm="1">
        <f t="array" ref="A20">IFERROR(INDEX(Control!$C$4:$C$32,SMALL(IF(Control!$B$4:$B$32="Sí",ROW(Control!$B$4:$B$32)),9)-3)-INDEX(Control!$D$4:$D$32,SMALL(IF(Control!$B$4:$B$32="Sí",ROW(Control!$B$4:$B$32)),9)-3)+INDEX(Control!$E$4:$E$32,SMALL(IF(Control!$B$4:$B$32="Sí",ROW(Control!$B$4:$B$32)),9)-3)-SUM(INDEX(Control!$F$4:F$32,SMALL(IF(Control!$B$4:$B$32="Sí",ROW(Control!$B$4:$B$32)),9)-3,0)),"")</f>
        <v>0</v>
      </c>
      <c r="B20" s="55" t="str" cm="1">
        <f t="array" ref="B20">IFERROR(INDEX(Control!$A$4:$A$32,SMALL(IF(Control!$B$4:$B$32="Sí",ROW(Control!$B$4:$B$32)),9)-3)&amp;IF(INDEX(Configuración!$C$10:$C$38,SMALL(IF(Control!$B$4:$B$32="Sí",ROW(Control!$B$4:$B$32)),9)-3)="Sí"," (solo para Enseñanzas Profesionales)",""),"")</f>
        <v>DULZAINA</v>
      </c>
      <c r="C20" s="56"/>
      <c r="D20" s="56"/>
      <c r="E20" s="56"/>
      <c r="F20" s="56"/>
      <c r="G20" s="56"/>
      <c r="H20" s="56"/>
      <c r="I20" s="56"/>
      <c r="J20" s="56"/>
      <c r="K20" s="56"/>
      <c r="L20" s="56"/>
    </row>
    <row r="21" spans="1:12" ht="22" customHeight="1" x14ac:dyDescent="0.3">
      <c r="A21" s="33" cm="1">
        <f t="array" ref="A21">IFERROR(INDEX(Control!$C$4:$C$32,SMALL(IF(Control!$B$4:$B$32="Sí",ROW(Control!$B$4:$B$32)),10)-3)-INDEX(Control!$D$4:$D$32,SMALL(IF(Control!$B$4:$B$32="Sí",ROW(Control!$B$4:$B$32)),10)-3)+INDEX(Control!$E$4:$E$32,SMALL(IF(Control!$B$4:$B$32="Sí",ROW(Control!$B$4:$B$32)),10)-3)-SUM(INDEX(Control!$F$4:F$32,SMALL(IF(Control!$B$4:$B$32="Sí",ROW(Control!$B$4:$B$32)),10)-3,0)),"")</f>
        <v>0</v>
      </c>
      <c r="B21" s="57" t="str" cm="1">
        <f t="array" ref="B21">IFERROR(INDEX(Control!$A$4:$A$32,SMALL(IF(Control!$B$4:$B$32="Sí",ROW(Control!$B$4:$B$32)),10)-3)&amp;IF(INDEX(Configuración!$C$10:$C$38,SMALL(IF(Control!$B$4:$B$32="Sí",ROW(Control!$B$4:$B$32)),10)-3)="Sí"," (solo para Enseñanzas Profesionales)",""),"")</f>
        <v>FAGOT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</row>
    <row r="22" spans="1:12" ht="22" customHeight="1" x14ac:dyDescent="0.3">
      <c r="A22" s="32" cm="1">
        <f t="array" ref="A22">IFERROR(INDEX(Control!$C$4:$C$32,SMALL(IF(Control!$B$4:$B$32="Sí",ROW(Control!$B$4:$B$32)),11)-3)-INDEX(Control!$D$4:$D$32,SMALL(IF(Control!$B$4:$B$32="Sí",ROW(Control!$B$4:$B$32)),11)-3)+INDEX(Control!$E$4:$E$32,SMALL(IF(Control!$B$4:$B$32="Sí",ROW(Control!$B$4:$B$32)),11)-3)-SUM(INDEX(Control!$F$4:F$32,SMALL(IF(Control!$B$4:$B$32="Sí",ROW(Control!$B$4:$B$32)),11)-3,0)),"")</f>
        <v>0</v>
      </c>
      <c r="B22" s="55" t="str" cm="1">
        <f t="array" ref="B22">IFERROR(INDEX(Control!$A$4:$A$32,SMALL(IF(Control!$B$4:$B$32="Sí",ROW(Control!$B$4:$B$32)),11)-3)&amp;IF(INDEX(Configuración!$C$10:$C$38,SMALL(IF(Control!$B$4:$B$32="Sí",ROW(Control!$B$4:$B$32)),11)-3)="Sí"," (solo para Enseñanzas Profesionales)",""),"")</f>
        <v>FLAUTA</v>
      </c>
      <c r="C22" s="56"/>
      <c r="D22" s="56"/>
      <c r="E22" s="56"/>
      <c r="F22" s="56"/>
      <c r="G22" s="56"/>
      <c r="H22" s="56"/>
      <c r="I22" s="56"/>
      <c r="J22" s="56"/>
      <c r="K22" s="56"/>
      <c r="L22" s="56"/>
    </row>
    <row r="23" spans="1:12" ht="22" customHeight="1" x14ac:dyDescent="0.3">
      <c r="A23" s="33" cm="1">
        <f t="array" ref="A23">IFERROR(INDEX(Control!$C$4:$C$32,SMALL(IF(Control!$B$4:$B$32="Sí",ROW(Control!$B$4:$B$32)),12)-3)-INDEX(Control!$D$4:$D$32,SMALL(IF(Control!$B$4:$B$32="Sí",ROW(Control!$B$4:$B$32)),12)-3)+INDEX(Control!$E$4:$E$32,SMALL(IF(Control!$B$4:$B$32="Sí",ROW(Control!$B$4:$B$32)),12)-3)-SUM(INDEX(Control!$F$4:F$32,SMALL(IF(Control!$B$4:$B$32="Sí",ROW(Control!$B$4:$B$32)),12)-3,0)),"")</f>
        <v>0</v>
      </c>
      <c r="B23" s="57" t="str" cm="1">
        <f t="array" ref="B23">IFERROR(INDEX(Control!$A$4:$A$32,SMALL(IF(Control!$B$4:$B$32="Sí",ROW(Control!$B$4:$B$32)),12)-3)&amp;IF(INDEX(Configuración!$C$10:$C$38,SMALL(IF(Control!$B$4:$B$32="Sí",ROW(Control!$B$4:$B$32)),12)-3)="Sí"," (solo para Enseñanzas Profesionales)",""),"")</f>
        <v>FLAUTA DE PICO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</row>
    <row r="24" spans="1:12" ht="22" customHeight="1" x14ac:dyDescent="0.3">
      <c r="A24" s="32" cm="1">
        <f t="array" ref="A24">IFERROR(INDEX(Control!$C$4:$C$32,SMALL(IF(Control!$B$4:$B$32="Sí",ROW(Control!$B$4:$B$32)),13)-3)-INDEX(Control!$D$4:$D$32,SMALL(IF(Control!$B$4:$B$32="Sí",ROW(Control!$B$4:$B$32)),13)-3)+INDEX(Control!$E$4:$E$32,SMALL(IF(Control!$B$4:$B$32="Sí",ROW(Control!$B$4:$B$32)),13)-3)-SUM(INDEX(Control!$F$4:F$32,SMALL(IF(Control!$B$4:$B$32="Sí",ROW(Control!$B$4:$B$32)),13)-3,0)),"")</f>
        <v>0</v>
      </c>
      <c r="B24" s="55" t="str" cm="1">
        <f t="array" ref="B24">IFERROR(INDEX(Control!$A$4:$A$32,SMALL(IF(Control!$B$4:$B$32="Sí",ROW(Control!$B$4:$B$32)),13)-3)&amp;IF(INDEX(Configuración!$C$10:$C$38,SMALL(IF(Control!$B$4:$B$32="Sí",ROW(Control!$B$4:$B$32)),13)-3)="Sí"," (solo para Enseñanzas Profesionales)",""),"")</f>
        <v>GUITARRA</v>
      </c>
      <c r="C24" s="56"/>
      <c r="D24" s="56"/>
      <c r="E24" s="56"/>
      <c r="F24" s="56"/>
      <c r="G24" s="56"/>
      <c r="H24" s="56"/>
      <c r="I24" s="56"/>
      <c r="J24" s="56"/>
      <c r="K24" s="56"/>
      <c r="L24" s="56"/>
    </row>
    <row r="25" spans="1:12" ht="22" customHeight="1" x14ac:dyDescent="0.3">
      <c r="A25" s="33" cm="1">
        <f t="array" ref="A25">IFERROR(INDEX(Control!$C$4:$C$32,SMALL(IF(Control!$B$4:$B$32="Sí",ROW(Control!$B$4:$B$32)),14)-3)-INDEX(Control!$D$4:$D$32,SMALL(IF(Control!$B$4:$B$32="Sí",ROW(Control!$B$4:$B$32)),14)-3)+INDEX(Control!$E$4:$E$32,SMALL(IF(Control!$B$4:$B$32="Sí",ROW(Control!$B$4:$B$32)),14)-3)-SUM(INDEX(Control!$F$4:F$32,SMALL(IF(Control!$B$4:$B$32="Sí",ROW(Control!$B$4:$B$32)),14)-3,0)),"")</f>
        <v>0</v>
      </c>
      <c r="B25" s="57" t="str" cm="1">
        <f t="array" ref="B25">IFERROR(INDEX(Control!$A$4:$A$32,SMALL(IF(Control!$B$4:$B$32="Sí",ROW(Control!$B$4:$B$32)),14)-3)&amp;IF(INDEX(Configuración!$C$10:$C$38,SMALL(IF(Control!$B$4:$B$32="Sí",ROW(Control!$B$4:$B$32)),14)-3)="Sí"," (solo para Enseñanzas Profesionales)",""),"")</f>
        <v>GUITARRA ELÉCTRICA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</row>
    <row r="26" spans="1:12" ht="22" customHeight="1" x14ac:dyDescent="0.3">
      <c r="A26" s="32" cm="1">
        <f t="array" ref="A26">IFERROR(INDEX(Control!$C$4:$C$32,SMALL(IF(Control!$B$4:$B$32="Sí",ROW(Control!$B$4:$B$32)),15)-3)-INDEX(Control!$D$4:$D$32,SMALL(IF(Control!$B$4:$B$32="Sí",ROW(Control!$B$4:$B$32)),15)-3)+INDEX(Control!$E$4:$E$32,SMALL(IF(Control!$B$4:$B$32="Sí",ROW(Control!$B$4:$B$32)),15)-3)-SUM(INDEX(Control!$F$4:F$32,SMALL(IF(Control!$B$4:$B$32="Sí",ROW(Control!$B$4:$B$32)),15)-3,0)),"")</f>
        <v>0</v>
      </c>
      <c r="B26" s="55" t="str" cm="1">
        <f t="array" ref="B26">IFERROR(INDEX(Control!$A$4:$A$32,SMALL(IF(Control!$B$4:$B$32="Sí",ROW(Control!$B$4:$B$32)),15)-3)&amp;IF(INDEX(Configuración!$C$10:$C$38,SMALL(IF(Control!$B$4:$B$32="Sí",ROW(Control!$B$4:$B$32)),15)-3)="Sí"," (solo para Enseñanzas Profesionales)",""),"")</f>
        <v>INSTRUMENTOS DE CUERDA PULSADA DEL RENACIMIENTO Y BARROCO</v>
      </c>
      <c r="C26" s="56"/>
      <c r="D26" s="56"/>
      <c r="E26" s="56"/>
      <c r="F26" s="56"/>
      <c r="G26" s="56"/>
      <c r="H26" s="56"/>
      <c r="I26" s="56"/>
      <c r="J26" s="56"/>
      <c r="K26" s="56"/>
      <c r="L26" s="56"/>
    </row>
    <row r="27" spans="1:12" ht="22" customHeight="1" x14ac:dyDescent="0.3">
      <c r="A27" s="33" cm="1">
        <f t="array" ref="A27">IFERROR(INDEX(Control!$C$4:$C$32,SMALL(IF(Control!$B$4:$B$32="Sí",ROW(Control!$B$4:$B$32)),16)-3)-INDEX(Control!$D$4:$D$32,SMALL(IF(Control!$B$4:$B$32="Sí",ROW(Control!$B$4:$B$32)),16)-3)+INDEX(Control!$E$4:$E$32,SMALL(IF(Control!$B$4:$B$32="Sí",ROW(Control!$B$4:$B$32)),16)-3)-SUM(INDEX(Control!$F$4:F$32,SMALL(IF(Control!$B$4:$B$32="Sí",ROW(Control!$B$4:$B$32)),16)-3,0)),"")</f>
        <v>0</v>
      </c>
      <c r="B27" s="57" t="str" cm="1">
        <f t="array" ref="B27">IFERROR(INDEX(Control!$A$4:$A$32,SMALL(IF(Control!$B$4:$B$32="Sí",ROW(Control!$B$4:$B$32)),16)-3)&amp;IF(INDEX(Configuración!$C$10:$C$38,SMALL(IF(Control!$B$4:$B$32="Sí",ROW(Control!$B$4:$B$32)),16)-3)="Sí"," (solo para Enseñanzas Profesionales)",""),"")</f>
        <v>INSTRUMENTOS DE PLECTRO</v>
      </c>
      <c r="C27" s="58"/>
      <c r="D27" s="58"/>
      <c r="E27" s="58"/>
      <c r="F27" s="58"/>
      <c r="G27" s="58"/>
      <c r="H27" s="58"/>
      <c r="I27" s="58"/>
      <c r="J27" s="58"/>
      <c r="K27" s="58"/>
      <c r="L27" s="58"/>
    </row>
    <row r="28" spans="1:12" ht="22" customHeight="1" x14ac:dyDescent="0.3">
      <c r="A28" s="32" cm="1">
        <f t="array" ref="A28">IFERROR(INDEX(Control!$C$4:$C$32,SMALL(IF(Control!$B$4:$B$32="Sí",ROW(Control!$B$4:$B$32)),17)-3)-INDEX(Control!$D$4:$D$32,SMALL(IF(Control!$B$4:$B$32="Sí",ROW(Control!$B$4:$B$32)),17)-3)+INDEX(Control!$E$4:$E$32,SMALL(IF(Control!$B$4:$B$32="Sí",ROW(Control!$B$4:$B$32)),17)-3)-SUM(INDEX(Control!$F$4:F$32,SMALL(IF(Control!$B$4:$B$32="Sí",ROW(Control!$B$4:$B$32)),17)-3,0)),"")</f>
        <v>0</v>
      </c>
      <c r="B28" s="55" t="str" cm="1">
        <f t="array" ref="B28">IFERROR(INDEX(Control!$A$4:$A$32,SMALL(IF(Control!$B$4:$B$32="Sí",ROW(Control!$B$4:$B$32)),17)-3)&amp;IF(INDEX(Configuración!$C$10:$C$38,SMALL(IF(Control!$B$4:$B$32="Sí",ROW(Control!$B$4:$B$32)),17)-3)="Sí"," (solo para Enseñanzas Profesionales)",""),"")</f>
        <v>OBOE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</row>
    <row r="29" spans="1:12" ht="22" customHeight="1" x14ac:dyDescent="0.3">
      <c r="A29" s="33" cm="1">
        <f t="array" ref="A29">IFERROR(INDEX(Control!$C$4:$C$32,SMALL(IF(Control!$B$4:$B$32="Sí",ROW(Control!$B$4:$B$32)),18)-3)-INDEX(Control!$D$4:$D$32,SMALL(IF(Control!$B$4:$B$32="Sí",ROW(Control!$B$4:$B$32)),18)-3)+INDEX(Control!$E$4:$E$32,SMALL(IF(Control!$B$4:$B$32="Sí",ROW(Control!$B$4:$B$32)),18)-3)-SUM(INDEX(Control!$F$4:F$32,SMALL(IF(Control!$B$4:$B$32="Sí",ROW(Control!$B$4:$B$32)),18)-3,0)),"")</f>
        <v>0</v>
      </c>
      <c r="B29" s="57" t="str" cm="1">
        <f t="array" ref="B29">IFERROR(INDEX(Control!$A$4:$A$32,SMALL(IF(Control!$B$4:$B$32="Sí",ROW(Control!$B$4:$B$32)),18)-3)&amp;IF(INDEX(Configuración!$C$10:$C$38,SMALL(IF(Control!$B$4:$B$32="Sí",ROW(Control!$B$4:$B$32)),18)-3)="Sí"," (solo para Enseñanzas Profesionales)",""),"")</f>
        <v>ÓRGANO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</row>
    <row r="30" spans="1:12" ht="22" customHeight="1" x14ac:dyDescent="0.3">
      <c r="A30" s="32" cm="1">
        <f t="array" ref="A30">IFERROR(INDEX(Control!$C$4:$C$32,SMALL(IF(Control!$B$4:$B$32="Sí",ROW(Control!$B$4:$B$32)),19)-3)-INDEX(Control!$D$4:$D$32,SMALL(IF(Control!$B$4:$B$32="Sí",ROW(Control!$B$4:$B$32)),19)-3)+INDEX(Control!$E$4:$E$32,SMALL(IF(Control!$B$4:$B$32="Sí",ROW(Control!$B$4:$B$32)),19)-3)-SUM(INDEX(Control!$F$4:F$32,SMALL(IF(Control!$B$4:$B$32="Sí",ROW(Control!$B$4:$B$32)),19)-3,0)),"")</f>
        <v>0</v>
      </c>
      <c r="B30" s="55" t="str" cm="1">
        <f t="array" ref="B30">IFERROR(INDEX(Control!$A$4:$A$32,SMALL(IF(Control!$B$4:$B$32="Sí",ROW(Control!$B$4:$B$32)),19)-3)&amp;IF(INDEX(Configuración!$C$10:$C$38,SMALL(IF(Control!$B$4:$B$32="Sí",ROW(Control!$B$4:$B$32)),19)-3)="Sí"," (solo para Enseñanzas Profesionales)",""),"")</f>
        <v>PERCUSIÓN</v>
      </c>
      <c r="C30" s="56"/>
      <c r="D30" s="56"/>
      <c r="E30" s="56"/>
      <c r="F30" s="56"/>
      <c r="G30" s="56"/>
      <c r="H30" s="56"/>
      <c r="I30" s="56"/>
      <c r="J30" s="56"/>
      <c r="K30" s="56"/>
      <c r="L30" s="56"/>
    </row>
    <row r="31" spans="1:12" ht="22" customHeight="1" x14ac:dyDescent="0.3">
      <c r="A31" s="33" cm="1">
        <f t="array" ref="A31">IFERROR(INDEX(Control!$C$4:$C$32,SMALL(IF(Control!$B$4:$B$32="Sí",ROW(Control!$B$4:$B$32)),20)-3)-INDEX(Control!$D$4:$D$32,SMALL(IF(Control!$B$4:$B$32="Sí",ROW(Control!$B$4:$B$32)),20)-3)+INDEX(Control!$E$4:$E$32,SMALL(IF(Control!$B$4:$B$32="Sí",ROW(Control!$B$4:$B$32)),20)-3)-SUM(INDEX(Control!$F$4:F$32,SMALL(IF(Control!$B$4:$B$32="Sí",ROW(Control!$B$4:$B$32)),20)-3,0)),"")</f>
        <v>0</v>
      </c>
      <c r="B31" s="57" t="str" cm="1">
        <f t="array" ref="B31">IFERROR(INDEX(Control!$A$4:$A$32,SMALL(IF(Control!$B$4:$B$32="Sí",ROW(Control!$B$4:$B$32)),20)-3)&amp;IF(INDEX(Configuración!$C$10:$C$38,SMALL(IF(Control!$B$4:$B$32="Sí",ROW(Control!$B$4:$B$32)),20)-3)="Sí"," (solo para Enseñanzas Profesionales)",""),"")</f>
        <v>PIANO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</row>
    <row r="32" spans="1:12" ht="22" customHeight="1" x14ac:dyDescent="0.3">
      <c r="A32" s="32" cm="1">
        <f t="array" ref="A32">IFERROR(INDEX(Control!$C$4:$C$32,SMALL(IF(Control!$B$4:$B$32="Sí",ROW(Control!$B$4:$B$32)),21)-3)-INDEX(Control!$D$4:$D$32,SMALL(IF(Control!$B$4:$B$32="Sí",ROW(Control!$B$4:$B$32)),21)-3)+INDEX(Control!$E$4:$E$32,SMALL(IF(Control!$B$4:$B$32="Sí",ROW(Control!$B$4:$B$32)),21)-3)-SUM(INDEX(Control!$F$4:F$32,SMALL(IF(Control!$B$4:$B$32="Sí",ROW(Control!$B$4:$B$32)),21)-3,0)),"")</f>
        <v>0</v>
      </c>
      <c r="B32" s="55" t="str" cm="1">
        <f t="array" ref="B32">IFERROR(INDEX(Control!$A$4:$A$32,SMALL(IF(Control!$B$4:$B$32="Sí",ROW(Control!$B$4:$B$32)),21)-3)&amp;IF(INDEX(Configuración!$C$10:$C$38,SMALL(IF(Control!$B$4:$B$32="Sí",ROW(Control!$B$4:$B$32)),21)-3)="Sí"," (solo para Enseñanzas Profesionales)",""),"")</f>
        <v>SAXOFÓN</v>
      </c>
      <c r="C32" s="56"/>
      <c r="D32" s="56"/>
      <c r="E32" s="56"/>
      <c r="F32" s="56"/>
      <c r="G32" s="56"/>
      <c r="H32" s="56"/>
      <c r="I32" s="56"/>
      <c r="J32" s="56"/>
      <c r="K32" s="56"/>
      <c r="L32" s="56"/>
    </row>
    <row r="33" spans="1:12" ht="22" customHeight="1" x14ac:dyDescent="0.3">
      <c r="A33" s="33" cm="1">
        <f t="array" ref="A33">IFERROR(INDEX(Control!$C$4:$C$32,SMALL(IF(Control!$B$4:$B$32="Sí",ROW(Control!$B$4:$B$32)),22)-3)-INDEX(Control!$D$4:$D$32,SMALL(IF(Control!$B$4:$B$32="Sí",ROW(Control!$B$4:$B$32)),22)-3)+INDEX(Control!$E$4:$E$32,SMALL(IF(Control!$B$4:$B$32="Sí",ROW(Control!$B$4:$B$32)),22)-3)-SUM(INDEX(Control!$F$4:F$32,SMALL(IF(Control!$B$4:$B$32="Sí",ROW(Control!$B$4:$B$32)),22)-3,0)),"")</f>
        <v>0</v>
      </c>
      <c r="B33" s="57" t="str" cm="1">
        <f t="array" ref="B33">IFERROR(INDEX(Control!$A$4:$A$32,SMALL(IF(Control!$B$4:$B$32="Sí",ROW(Control!$B$4:$B$32)),22)-3)&amp;IF(INDEX(Configuración!$C$10:$C$38,SMALL(IF(Control!$B$4:$B$32="Sí",ROW(Control!$B$4:$B$32)),22)-3)="Sí"," (solo para Enseñanzas Profesionales)",""),"")</f>
        <v>TROMBÓN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</row>
    <row r="34" spans="1:12" ht="22" customHeight="1" x14ac:dyDescent="0.3">
      <c r="A34" s="32" cm="1">
        <f t="array" ref="A34">IFERROR(INDEX(Control!$C$4:$C$32,SMALL(IF(Control!$B$4:$B$32="Sí",ROW(Control!$B$4:$B$32)),23)-3)-INDEX(Control!$D$4:$D$32,SMALL(IF(Control!$B$4:$B$32="Sí",ROW(Control!$B$4:$B$32)),23)-3)+INDEX(Control!$E$4:$E$32,SMALL(IF(Control!$B$4:$B$32="Sí",ROW(Control!$B$4:$B$32)),23)-3)-SUM(INDEX(Control!$F$4:F$32,SMALL(IF(Control!$B$4:$B$32="Sí",ROW(Control!$B$4:$B$32)),23)-3,0)),"")</f>
        <v>0</v>
      </c>
      <c r="B34" s="55" t="str" cm="1">
        <f t="array" ref="B34">IFERROR(INDEX(Control!$A$4:$A$32,SMALL(IF(Control!$B$4:$B$32="Sí",ROW(Control!$B$4:$B$32)),23)-3)&amp;IF(INDEX(Configuración!$C$10:$C$38,SMALL(IF(Control!$B$4:$B$32="Sí",ROW(Control!$B$4:$B$32)),23)-3)="Sí"," (solo para Enseñanzas Profesionales)",""),"")</f>
        <v>TROMPA</v>
      </c>
      <c r="C34" s="56"/>
      <c r="D34" s="56"/>
      <c r="E34" s="56"/>
      <c r="F34" s="56"/>
      <c r="G34" s="56"/>
      <c r="H34" s="56"/>
      <c r="I34" s="56"/>
      <c r="J34" s="56"/>
      <c r="K34" s="56"/>
      <c r="L34" s="56"/>
    </row>
    <row r="35" spans="1:12" ht="22" customHeight="1" x14ac:dyDescent="0.3">
      <c r="A35" s="33" cm="1">
        <f t="array" ref="A35">IFERROR(INDEX(Control!$C$4:$C$32,SMALL(IF(Control!$B$4:$B$32="Sí",ROW(Control!$B$4:$B$32)),24)-3)-INDEX(Control!$D$4:$D$32,SMALL(IF(Control!$B$4:$B$32="Sí",ROW(Control!$B$4:$B$32)),24)-3)+INDEX(Control!$E$4:$E$32,SMALL(IF(Control!$B$4:$B$32="Sí",ROW(Control!$B$4:$B$32)),24)-3)-SUM(INDEX(Control!$F$4:F$32,SMALL(IF(Control!$B$4:$B$32="Sí",ROW(Control!$B$4:$B$32)),24)-3,0)),"")</f>
        <v>0</v>
      </c>
      <c r="B35" s="57" t="str" cm="1">
        <f t="array" ref="B35">IFERROR(INDEX(Control!$A$4:$A$32,SMALL(IF(Control!$B$4:$B$32="Sí",ROW(Control!$B$4:$B$32)),24)-3)&amp;IF(INDEX(Configuración!$C$10:$C$38,SMALL(IF(Control!$B$4:$B$32="Sí",ROW(Control!$B$4:$B$32)),24)-3)="Sí"," (solo para Enseñanzas Profesionales)",""),"")</f>
        <v>TROMPETA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</row>
    <row r="36" spans="1:12" ht="22" customHeight="1" x14ac:dyDescent="0.3">
      <c r="A36" s="32" cm="1">
        <f t="array" ref="A36">IFERROR(INDEX(Control!$C$4:$C$32,SMALL(IF(Control!$B$4:$B$32="Sí",ROW(Control!$B$4:$B$32)),25)-3)-INDEX(Control!$D$4:$D$32,SMALL(IF(Control!$B$4:$B$32="Sí",ROW(Control!$B$4:$B$32)),25)-3)+INDEX(Control!$E$4:$E$32,SMALL(IF(Control!$B$4:$B$32="Sí",ROW(Control!$B$4:$B$32)),25)-3)-SUM(INDEX(Control!$F$4:F$32,SMALL(IF(Control!$B$4:$B$32="Sí",ROW(Control!$B$4:$B$32)),25)-3,0)),"")</f>
        <v>0</v>
      </c>
      <c r="B36" s="55" t="str" cm="1">
        <f t="array" ref="B36">IFERROR(INDEX(Control!$A$4:$A$32,SMALL(IF(Control!$B$4:$B$32="Sí",ROW(Control!$B$4:$B$32)),25)-3)&amp;IF(INDEX(Configuración!$C$10:$C$38,SMALL(IF(Control!$B$4:$B$32="Sí",ROW(Control!$B$4:$B$32)),25)-3)="Sí"," (solo para Enseñanzas Profesionales)",""),"")</f>
        <v>TUBA</v>
      </c>
      <c r="C36" s="56"/>
      <c r="D36" s="56"/>
      <c r="E36" s="56"/>
      <c r="F36" s="56"/>
      <c r="G36" s="56"/>
      <c r="H36" s="56"/>
      <c r="I36" s="56"/>
      <c r="J36" s="56"/>
      <c r="K36" s="56"/>
      <c r="L36" s="56"/>
    </row>
    <row r="37" spans="1:12" ht="22" customHeight="1" x14ac:dyDescent="0.3">
      <c r="A37" s="33" cm="1">
        <f t="array" ref="A37">IFERROR(INDEX(Control!$C$4:$C$32,SMALL(IF(Control!$B$4:$B$32="Sí",ROW(Control!$B$4:$B$32)),26)-3)-INDEX(Control!$D$4:$D$32,SMALL(IF(Control!$B$4:$B$32="Sí",ROW(Control!$B$4:$B$32)),26)-3)+INDEX(Control!$E$4:$E$32,SMALL(IF(Control!$B$4:$B$32="Sí",ROW(Control!$B$4:$B$32)),26)-3)-SUM(INDEX(Control!$F$4:F$32,SMALL(IF(Control!$B$4:$B$32="Sí",ROW(Control!$B$4:$B$32)),26)-3,0)),"")</f>
        <v>0</v>
      </c>
      <c r="B37" s="57" t="str" cm="1">
        <f t="array" ref="B37">IFERROR(INDEX(Control!$A$4:$A$32,SMALL(IF(Control!$B$4:$B$32="Sí",ROW(Control!$B$4:$B$32)),26)-3)&amp;IF(INDEX(Configuración!$C$10:$C$38,SMALL(IF(Control!$B$4:$B$32="Sí",ROW(Control!$B$4:$B$32)),26)-3)="Sí"," (solo para Enseñanzas Profesionales)",""),"")</f>
        <v>VIOLA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</row>
    <row r="38" spans="1:12" ht="22" customHeight="1" x14ac:dyDescent="0.3">
      <c r="A38" s="32" cm="1">
        <f t="array" ref="A38">IFERROR(INDEX(Control!$C$4:$C$32,SMALL(IF(Control!$B$4:$B$32="Sí",ROW(Control!$B$4:$B$32)),27)-3)-INDEX(Control!$D$4:$D$32,SMALL(IF(Control!$B$4:$B$32="Sí",ROW(Control!$B$4:$B$32)),27)-3)+INDEX(Control!$E$4:$E$32,SMALL(IF(Control!$B$4:$B$32="Sí",ROW(Control!$B$4:$B$32)),27)-3)-SUM(INDEX(Control!$F$4:F$32,SMALL(IF(Control!$B$4:$B$32="Sí",ROW(Control!$B$4:$B$32)),27)-3,0)),"")</f>
        <v>0</v>
      </c>
      <c r="B38" s="55" t="str" cm="1">
        <f t="array" ref="B38">IFERROR(INDEX(Control!$A$4:$A$32,SMALL(IF(Control!$B$4:$B$32="Sí",ROW(Control!$B$4:$B$32)),27)-3)&amp;IF(INDEX(Configuración!$C$10:$C$38,SMALL(IF(Control!$B$4:$B$32="Sí",ROW(Control!$B$4:$B$32)),27)-3)="Sí"," (solo para Enseñanzas Profesionales)",""),"")</f>
        <v>VIOLA DA GAMBA</v>
      </c>
      <c r="C38" s="56"/>
      <c r="D38" s="56"/>
      <c r="E38" s="56"/>
      <c r="F38" s="56"/>
      <c r="G38" s="56"/>
      <c r="H38" s="56"/>
      <c r="I38" s="56"/>
      <c r="J38" s="56"/>
      <c r="K38" s="56"/>
      <c r="L38" s="56"/>
    </row>
    <row r="39" spans="1:12" ht="22" customHeight="1" x14ac:dyDescent="0.3">
      <c r="A39" s="33" cm="1">
        <f t="array" ref="A39">IFERROR(INDEX(Control!$C$4:$C$32,SMALL(IF(Control!$B$4:$B$32="Sí",ROW(Control!$B$4:$B$32)),28)-3)-INDEX(Control!$D$4:$D$32,SMALL(IF(Control!$B$4:$B$32="Sí",ROW(Control!$B$4:$B$32)),28)-3)+INDEX(Control!$E$4:$E$32,SMALL(IF(Control!$B$4:$B$32="Sí",ROW(Control!$B$4:$B$32)),28)-3)-SUM(INDEX(Control!$F$4:F$32,SMALL(IF(Control!$B$4:$B$32="Sí",ROW(Control!$B$4:$B$32)),28)-3,0)),"")</f>
        <v>0</v>
      </c>
      <c r="B39" s="57" t="str" cm="1">
        <f t="array" ref="B39">IFERROR(INDEX(Control!$A$4:$A$32,SMALL(IF(Control!$B$4:$B$32="Sí",ROW(Control!$B$4:$B$32)),28)-3)&amp;IF(INDEX(Configuración!$C$10:$C$38,SMALL(IF(Control!$B$4:$B$32="Sí",ROW(Control!$B$4:$B$32)),28)-3)="Sí"," (solo para Enseñanzas Profesionales)",""),"")</f>
        <v>VIOLÍN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</row>
    <row r="40" spans="1:12" ht="22" customHeight="1" x14ac:dyDescent="0.3">
      <c r="A40" s="32" cm="1">
        <f t="array" ref="A40">IFERROR(INDEX(Control!$C$4:$C$32,SMALL(IF(Control!$B$4:$B$32="Sí",ROW(Control!$B$4:$B$32)),29)-3)-INDEX(Control!$D$4:$D$32,SMALL(IF(Control!$B$4:$B$32="Sí",ROW(Control!$B$4:$B$32)),29)-3)+INDEX(Control!$E$4:$E$32,SMALL(IF(Control!$B$4:$B$32="Sí",ROW(Control!$B$4:$B$32)),29)-3)-SUM(INDEX(Control!$F$4:F$32,SMALL(IF(Control!$B$4:$B$32="Sí",ROW(Control!$B$4:$B$32)),29)-3,0)),"")</f>
        <v>0</v>
      </c>
      <c r="B40" s="55" t="str" cm="1">
        <f t="array" ref="B40">IFERROR(INDEX(Control!$A$4:$A$32,SMALL(IF(Control!$B$4:$B$32="Sí",ROW(Control!$B$4:$B$32)),29)-3)&amp;IF(INDEX(Configuración!$C$10:$C$38,SMALL(IF(Control!$B$4:$B$32="Sí",ROW(Control!$B$4:$B$32)),29)-3)="Sí"," (solo para Enseñanzas Profesionales)",""),"")</f>
        <v>VIOLONCHELO</v>
      </c>
      <c r="C40" s="56"/>
      <c r="D40" s="56"/>
      <c r="E40" s="56"/>
      <c r="F40" s="56"/>
      <c r="G40" s="56"/>
      <c r="H40" s="56"/>
      <c r="I40" s="56"/>
      <c r="J40" s="56"/>
      <c r="K40" s="56"/>
      <c r="L40" s="56"/>
    </row>
    <row r="41" spans="1:12" ht="22" customHeight="1" thickBot="1" x14ac:dyDescent="0.35">
      <c r="A41" s="43" t="str" cm="1">
        <f t="array" ref="A41">IFERROR(INDEX(Control!$C$4:$C$32,SMALL(IF(Control!$B$4:$B$32="Sí",ROW(Control!$B$4:$B$32)),30)-3)-INDEX(Control!$D$4:$D$32,SMALL(IF(Control!$B$4:$B$32="Sí",ROW(Control!$B$4:$B$32)),30)-3)+INDEX(Control!$E$4:$E$32,SMALL(IF(Control!$B$4:$B$32="Sí",ROW(Control!$B$4:$B$32)),30)-3)-SUM(INDEX(Control!$F$4:F$32,SMALL(IF(Control!$B$4:$B$32="Sí",ROW(Control!$B$4:$B$32)),30)-3,0)),"")</f>
        <v/>
      </c>
      <c r="B41" s="70" t="str" cm="1">
        <f t="array" ref="B41">IFERROR(INDEX(Control!$A$4:$A$32,SMALL(IF(Control!$B$4:$B$32="Sí",ROW(Control!$B$4:$B$32)),30)-3)&amp;IF(INDEX(Configuración!$C$10:$C$38,SMALL(IF(Control!$B$4:$B$32="Sí",ROW(Control!$B$4:$B$32)),30)-3)="Sí"," (solo para Enseñanzas Profesionales)",""),"")</f>
        <v/>
      </c>
      <c r="C41" s="71"/>
      <c r="D41" s="71"/>
      <c r="E41" s="71"/>
      <c r="F41" s="71"/>
      <c r="G41" s="71"/>
      <c r="H41" s="71"/>
      <c r="I41" s="71"/>
      <c r="J41" s="71"/>
      <c r="K41" s="71"/>
      <c r="L41" s="71"/>
    </row>
    <row r="42" spans="1:12" ht="30" customHeight="1" thickTop="1" x14ac:dyDescent="0.3">
      <c r="A42" s="44">
        <f>SUM(A12:A41)</f>
        <v>0</v>
      </c>
      <c r="B42" s="54" t="s">
        <v>188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</row>
    <row r="43" spans="1:12" ht="20" customHeight="1" x14ac:dyDescent="0.2">
      <c r="A43" s="68" t="s">
        <v>113</v>
      </c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</row>
    <row r="44" spans="1:12" ht="14" customHeight="1" x14ac:dyDescent="0.2">
      <c r="A44" s="29" t="s">
        <v>67</v>
      </c>
      <c r="B44" s="65" t="s">
        <v>41</v>
      </c>
      <c r="C44" s="65"/>
      <c r="D44" s="65"/>
      <c r="E44" s="65"/>
      <c r="F44" s="65"/>
      <c r="G44" s="29" t="s">
        <v>79</v>
      </c>
      <c r="H44" s="65" t="s">
        <v>52</v>
      </c>
      <c r="I44" s="65"/>
      <c r="J44" s="65"/>
      <c r="K44" s="65"/>
      <c r="L44" s="65"/>
    </row>
    <row r="45" spans="1:12" ht="14" customHeight="1" x14ac:dyDescent="0.2">
      <c r="A45" s="28" t="s">
        <v>68</v>
      </c>
      <c r="B45" s="66" t="s">
        <v>42</v>
      </c>
      <c r="C45" s="65"/>
      <c r="D45" s="65"/>
      <c r="E45" s="65"/>
      <c r="F45" s="65"/>
      <c r="G45" s="29" t="s">
        <v>80</v>
      </c>
      <c r="H45" s="65" t="s">
        <v>53</v>
      </c>
      <c r="I45" s="65"/>
      <c r="J45" s="65"/>
      <c r="K45" s="65"/>
      <c r="L45" s="65"/>
    </row>
    <row r="46" spans="1:12" ht="14" customHeight="1" x14ac:dyDescent="0.2">
      <c r="A46" s="29" t="s">
        <v>69</v>
      </c>
      <c r="B46" s="65" t="s">
        <v>43</v>
      </c>
      <c r="C46" s="65"/>
      <c r="D46" s="65"/>
      <c r="E46" s="65"/>
      <c r="F46" s="65"/>
      <c r="G46" s="29" t="s">
        <v>81</v>
      </c>
      <c r="H46" s="65" t="s">
        <v>54</v>
      </c>
      <c r="I46" s="65"/>
      <c r="J46" s="65"/>
      <c r="K46" s="65"/>
      <c r="L46" s="65"/>
    </row>
    <row r="47" spans="1:12" ht="14" customHeight="1" x14ac:dyDescent="0.2">
      <c r="A47" s="29" t="s">
        <v>70</v>
      </c>
      <c r="B47" s="65" t="s">
        <v>44</v>
      </c>
      <c r="C47" s="65"/>
      <c r="D47" s="65"/>
      <c r="E47" s="65"/>
      <c r="F47" s="65"/>
      <c r="G47" s="29" t="s">
        <v>82</v>
      </c>
      <c r="H47" s="65" t="s">
        <v>55</v>
      </c>
      <c r="I47" s="65"/>
      <c r="J47" s="65"/>
      <c r="K47" s="65"/>
      <c r="L47" s="65"/>
    </row>
    <row r="48" spans="1:12" ht="14" customHeight="1" x14ac:dyDescent="0.2">
      <c r="A48" s="29" t="s">
        <v>71</v>
      </c>
      <c r="B48" s="65" t="s">
        <v>45</v>
      </c>
      <c r="C48" s="65"/>
      <c r="D48" s="65"/>
      <c r="E48" s="65"/>
      <c r="F48" s="65"/>
      <c r="G48" s="29" t="s">
        <v>83</v>
      </c>
      <c r="H48" s="65" t="s">
        <v>56</v>
      </c>
      <c r="I48" s="65"/>
      <c r="J48" s="65"/>
      <c r="K48" s="65"/>
      <c r="L48" s="65"/>
    </row>
    <row r="49" spans="1:12" ht="14" customHeight="1" x14ac:dyDescent="0.2">
      <c r="A49" s="29" t="s">
        <v>72</v>
      </c>
      <c r="B49" s="65" t="s">
        <v>195</v>
      </c>
      <c r="C49" s="65"/>
      <c r="D49" s="65"/>
      <c r="E49" s="65"/>
      <c r="F49" s="65"/>
      <c r="G49" s="29" t="s">
        <v>84</v>
      </c>
      <c r="H49" s="65" t="s">
        <v>57</v>
      </c>
      <c r="I49" s="65"/>
      <c r="J49" s="65"/>
      <c r="K49" s="65"/>
      <c r="L49" s="65"/>
    </row>
    <row r="50" spans="1:12" ht="14" customHeight="1" x14ac:dyDescent="0.2">
      <c r="A50" s="29" t="s">
        <v>73</v>
      </c>
      <c r="B50" s="65" t="s">
        <v>46</v>
      </c>
      <c r="C50" s="65"/>
      <c r="D50" s="65"/>
      <c r="E50" s="65"/>
      <c r="F50" s="65"/>
      <c r="G50" s="29" t="s">
        <v>85</v>
      </c>
      <c r="H50" s="65" t="s">
        <v>58</v>
      </c>
      <c r="I50" s="65"/>
      <c r="J50" s="65"/>
      <c r="K50" s="65"/>
      <c r="L50" s="65"/>
    </row>
    <row r="51" spans="1:12" ht="14" customHeight="1" x14ac:dyDescent="0.2">
      <c r="A51" s="29" t="s">
        <v>74</v>
      </c>
      <c r="B51" s="65" t="s">
        <v>47</v>
      </c>
      <c r="C51" s="65"/>
      <c r="D51" s="65"/>
      <c r="E51" s="65"/>
      <c r="F51" s="65"/>
      <c r="G51" s="29" t="s">
        <v>86</v>
      </c>
      <c r="H51" s="65" t="s">
        <v>59</v>
      </c>
      <c r="I51" s="65"/>
      <c r="J51" s="65"/>
      <c r="K51" s="65"/>
      <c r="L51" s="65"/>
    </row>
    <row r="52" spans="1:12" ht="14" customHeight="1" x14ac:dyDescent="0.2">
      <c r="A52" s="29" t="s">
        <v>75</v>
      </c>
      <c r="B52" s="65" t="s">
        <v>48</v>
      </c>
      <c r="C52" s="65"/>
      <c r="D52" s="65"/>
      <c r="E52" s="65"/>
      <c r="F52" s="65"/>
      <c r="G52" s="29" t="s">
        <v>87</v>
      </c>
      <c r="H52" s="65" t="s">
        <v>60</v>
      </c>
      <c r="I52" s="65"/>
      <c r="J52" s="65"/>
      <c r="K52" s="65"/>
      <c r="L52" s="65"/>
    </row>
    <row r="53" spans="1:12" ht="14" customHeight="1" x14ac:dyDescent="0.2">
      <c r="A53" s="29" t="s">
        <v>76</v>
      </c>
      <c r="B53" s="65" t="s">
        <v>49</v>
      </c>
      <c r="C53" s="65"/>
      <c r="D53" s="65"/>
      <c r="E53" s="65"/>
      <c r="F53" s="65"/>
      <c r="G53" s="29" t="s">
        <v>88</v>
      </c>
      <c r="H53" s="65" t="s">
        <v>61</v>
      </c>
      <c r="I53" s="65"/>
      <c r="J53" s="65"/>
      <c r="K53" s="65"/>
      <c r="L53" s="65"/>
    </row>
    <row r="54" spans="1:12" ht="14" customHeight="1" x14ac:dyDescent="0.2">
      <c r="A54" s="29" t="s">
        <v>77</v>
      </c>
      <c r="B54" s="65" t="s">
        <v>50</v>
      </c>
      <c r="C54" s="65"/>
      <c r="D54" s="65"/>
      <c r="E54" s="65"/>
      <c r="F54" s="65"/>
      <c r="G54" s="29" t="s">
        <v>89</v>
      </c>
      <c r="H54" s="65" t="s">
        <v>62</v>
      </c>
      <c r="I54" s="65"/>
      <c r="J54" s="65"/>
      <c r="K54" s="65"/>
      <c r="L54" s="65"/>
    </row>
    <row r="55" spans="1:12" ht="14" customHeight="1" x14ac:dyDescent="0.2">
      <c r="A55" s="29" t="s">
        <v>78</v>
      </c>
      <c r="B55" s="65" t="s">
        <v>51</v>
      </c>
      <c r="C55" s="65"/>
      <c r="D55" s="65"/>
      <c r="E55" s="65"/>
      <c r="F55" s="65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21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6B3C2F-3F8F-FE44-BCCF-3AAD2CFF0FB7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9" t="s">
        <v>65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spans="1:12" ht="42" customHeight="1" x14ac:dyDescent="0.4">
      <c r="A2" s="60">
        <f>Configuración!B3</f>
        <v>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1:12" ht="24" customHeight="1" x14ac:dyDescent="0.25">
      <c r="A3" s="61" t="str">
        <f>"Curso académico: "&amp;Configuración!B4</f>
        <v xml:space="preserve">Curso académico: 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34" customHeight="1" x14ac:dyDescent="0.3">
      <c r="A4" s="62" t="s">
        <v>119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ht="6" customHeight="1" x14ac:dyDescent="0.2"/>
    <row r="6" spans="1:12" ht="22" customHeight="1" thickBot="1" x14ac:dyDescent="0.25">
      <c r="A6" s="63" t="s">
        <v>66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</row>
    <row r="7" spans="1:12" ht="22" customHeight="1" thickBot="1" x14ac:dyDescent="0.25">
      <c r="A7" s="21" t="s">
        <v>67</v>
      </c>
      <c r="B7" s="21" t="s">
        <v>68</v>
      </c>
      <c r="C7" s="15" t="s">
        <v>69</v>
      </c>
      <c r="D7" s="18" t="s">
        <v>70</v>
      </c>
      <c r="E7" s="18" t="s">
        <v>71</v>
      </c>
      <c r="F7" s="18" t="s">
        <v>72</v>
      </c>
      <c r="G7" s="18" t="s">
        <v>73</v>
      </c>
      <c r="H7" s="18" t="s">
        <v>74</v>
      </c>
      <c r="I7" s="18" t="s">
        <v>75</v>
      </c>
      <c r="J7" s="18" t="s">
        <v>76</v>
      </c>
      <c r="K7" s="18" t="s">
        <v>77</v>
      </c>
      <c r="L7" s="19" t="s">
        <v>78</v>
      </c>
    </row>
    <row r="8" spans="1:12" ht="22" customHeight="1" thickBot="1" x14ac:dyDescent="0.25">
      <c r="A8" s="17" t="s">
        <v>79</v>
      </c>
      <c r="B8" s="17" t="s">
        <v>80</v>
      </c>
      <c r="C8" s="17" t="s">
        <v>81</v>
      </c>
      <c r="D8" s="17" t="s">
        <v>82</v>
      </c>
      <c r="E8" s="17" t="s">
        <v>83</v>
      </c>
      <c r="F8" s="17" t="s">
        <v>84</v>
      </c>
      <c r="G8" s="17" t="s">
        <v>85</v>
      </c>
      <c r="H8" s="17" t="s">
        <v>86</v>
      </c>
      <c r="I8" s="17" t="s">
        <v>87</v>
      </c>
      <c r="J8" s="17" t="s">
        <v>88</v>
      </c>
      <c r="K8" s="17" t="s">
        <v>89</v>
      </c>
      <c r="L8" s="20"/>
    </row>
    <row r="9" spans="1:12" ht="20" customHeight="1" x14ac:dyDescent="0.2">
      <c r="A9" s="64" t="s">
        <v>93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</row>
    <row r="10" spans="1:12" ht="6" customHeight="1" x14ac:dyDescent="0.2"/>
    <row r="11" spans="1:12" ht="26" customHeight="1" x14ac:dyDescent="0.25">
      <c r="A11" s="31" t="s">
        <v>91</v>
      </c>
      <c r="B11" s="67" t="s">
        <v>4</v>
      </c>
      <c r="C11" s="67"/>
      <c r="D11" s="67"/>
      <c r="E11" s="67"/>
      <c r="F11" s="67"/>
      <c r="G11" s="67"/>
      <c r="H11" s="67"/>
      <c r="I11" s="67"/>
      <c r="J11" s="67"/>
      <c r="K11" s="67"/>
      <c r="L11" s="67"/>
    </row>
    <row r="12" spans="1:12" ht="22" customHeight="1" x14ac:dyDescent="0.3">
      <c r="A12" s="32" cm="1">
        <f t="array" ref="A12">IFERROR(INDEX(Control!$C$4:$C$32,SMALL(IF(Control!$B$4:$B$32="Sí",ROW(Control!$B$4:$B$32)),1)-3)-INDEX(Control!$D$4:$D$32,SMALL(IF(Control!$B$4:$B$32="Sí",ROW(Control!$B$4:$B$32)),1)-3)+INDEX(Control!$E$4:$E$32,SMALL(IF(Control!$B$4:$B$32="Sí",ROW(Control!$B$4:$B$32)),1)-3)-SUM(INDEX(Control!$F$4:G$32,SMALL(IF(Control!$B$4:$B$32="Sí",ROW(Control!$B$4:$B$32)),1)-3,0)),"")</f>
        <v>0</v>
      </c>
      <c r="B12" s="55" t="str" cm="1">
        <f t="array" ref="B12">IFERROR(INDEX(Control!$A$4:$A$32,SMALL(IF(Control!$B$4:$B$32="Sí",ROW(Control!$B$4:$B$32)),1)-3)&amp;IF(INDEX(Configuración!$C$10:$C$38,SMALL(IF(Control!$B$4:$B$32="Sí",ROW(Control!$B$4:$B$32)),1)-3)="Sí"," (solo para Enseñanzas Profesionales)",""),"")</f>
        <v>ACORDEÓN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</row>
    <row r="13" spans="1:12" ht="22" customHeight="1" x14ac:dyDescent="0.3">
      <c r="A13" s="33" cm="1">
        <f t="array" ref="A13">IFERROR(INDEX(Control!$C$4:$C$32,SMALL(IF(Control!$B$4:$B$32="Sí",ROW(Control!$B$4:$B$32)),2)-3)-INDEX(Control!$D$4:$D$32,SMALL(IF(Control!$B$4:$B$32="Sí",ROW(Control!$B$4:$B$32)),2)-3)+INDEX(Control!$E$4:$E$32,SMALL(IF(Control!$B$4:$B$32="Sí",ROW(Control!$B$4:$B$32)),2)-3)-SUM(INDEX(Control!$F$4:G$32,SMALL(IF(Control!$B$4:$B$32="Sí",ROW(Control!$B$4:$B$32)),2)-3,0)),"")</f>
        <v>0</v>
      </c>
      <c r="B13" s="57" t="str" cm="1">
        <f t="array" ref="B13">IFERROR(INDEX(Control!$A$4:$A$32,SMALL(IF(Control!$B$4:$B$32="Sí",ROW(Control!$B$4:$B$32)),2)-3)&amp;IF(INDEX(Configuración!$C$10:$C$38,SMALL(IF(Control!$B$4:$B$32="Sí",ROW(Control!$B$4:$B$32)),2)-3)="Sí"," (solo para Enseñanzas Profesionales)",""),"")</f>
        <v>ARPA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</row>
    <row r="14" spans="1:12" ht="22" customHeight="1" x14ac:dyDescent="0.3">
      <c r="A14" s="32" cm="1">
        <f t="array" ref="A14">IFERROR(INDEX(Control!$C$4:$C$32,SMALL(IF(Control!$B$4:$B$32="Sí",ROW(Control!$B$4:$B$32)),3)-3)-INDEX(Control!$D$4:$D$32,SMALL(IF(Control!$B$4:$B$32="Sí",ROW(Control!$B$4:$B$32)),3)-3)+INDEX(Control!$E$4:$E$32,SMALL(IF(Control!$B$4:$B$32="Sí",ROW(Control!$B$4:$B$32)),3)-3)-SUM(INDEX(Control!$F$4:G$32,SMALL(IF(Control!$B$4:$B$32="Sí",ROW(Control!$B$4:$B$32)),3)-3,0)),"")</f>
        <v>0</v>
      </c>
      <c r="B14" s="55" t="str" cm="1">
        <f t="array" ref="B14">IFERROR(INDEX(Control!$A$4:$A$32,SMALL(IF(Control!$B$4:$B$32="Sí",ROW(Control!$B$4:$B$32)),3)-3)&amp;IF(INDEX(Configuración!$C$10:$C$38,SMALL(IF(Control!$B$4:$B$32="Sí",ROW(Control!$B$4:$B$32)),3)-3)="Sí"," (solo para Enseñanzas Profesionales)",""),"")</f>
        <v>BAJO ELÉCTRICO</v>
      </c>
      <c r="C14" s="56"/>
      <c r="D14" s="56"/>
      <c r="E14" s="56"/>
      <c r="F14" s="56"/>
      <c r="G14" s="56"/>
      <c r="H14" s="56"/>
      <c r="I14" s="56"/>
      <c r="J14" s="56"/>
      <c r="K14" s="56"/>
      <c r="L14" s="56"/>
    </row>
    <row r="15" spans="1:12" ht="22" customHeight="1" x14ac:dyDescent="0.3">
      <c r="A15" s="33" cm="1">
        <f t="array" ref="A15">IFERROR(INDEX(Control!$C$4:$C$32,SMALL(IF(Control!$B$4:$B$32="Sí",ROW(Control!$B$4:$B$32)),4)-3)-INDEX(Control!$D$4:$D$32,SMALL(IF(Control!$B$4:$B$32="Sí",ROW(Control!$B$4:$B$32)),4)-3)+INDEX(Control!$E$4:$E$32,SMALL(IF(Control!$B$4:$B$32="Sí",ROW(Control!$B$4:$B$32)),4)-3)-SUM(INDEX(Control!$F$4:G$32,SMALL(IF(Control!$B$4:$B$32="Sí",ROW(Control!$B$4:$B$32)),4)-3,0)),"")</f>
        <v>0</v>
      </c>
      <c r="B15" s="57" t="str" cm="1">
        <f t="array" ref="B15">IFERROR(INDEX(Control!$A$4:$A$32,SMALL(IF(Control!$B$4:$B$32="Sí",ROW(Control!$B$4:$B$32)),4)-3)&amp;IF(INDEX(Configuración!$C$10:$C$38,SMALL(IF(Control!$B$4:$B$32="Sí",ROW(Control!$B$4:$B$32)),4)-3)="Sí"," (solo para Enseñanzas Profesionales)",""),"")</f>
        <v>CANTO (solo para Enseñanzas Profesionales)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</row>
    <row r="16" spans="1:12" ht="22" customHeight="1" x14ac:dyDescent="0.3">
      <c r="A16" s="32" cm="1">
        <f t="array" ref="A16">IFERROR(INDEX(Control!$C$4:$C$32,SMALL(IF(Control!$B$4:$B$32="Sí",ROW(Control!$B$4:$B$32)),5)-3)-INDEX(Control!$D$4:$D$32,SMALL(IF(Control!$B$4:$B$32="Sí",ROW(Control!$B$4:$B$32)),5)-3)+INDEX(Control!$E$4:$E$32,SMALL(IF(Control!$B$4:$B$32="Sí",ROW(Control!$B$4:$B$32)),5)-3)-SUM(INDEX(Control!$F$4:G$32,SMALL(IF(Control!$B$4:$B$32="Sí",ROW(Control!$B$4:$B$32)),5)-3,0)),"")</f>
        <v>0</v>
      </c>
      <c r="B16" s="55" t="str" cm="1">
        <f t="array" ref="B16">IFERROR(INDEX(Control!$A$4:$A$32,SMALL(IF(Control!$B$4:$B$32="Sí",ROW(Control!$B$4:$B$32)),5)-3)&amp;IF(INDEX(Configuración!$C$10:$C$38,SMALL(IF(Control!$B$4:$B$32="Sí",ROW(Control!$B$4:$B$32)),5)-3)="Sí"," (solo para Enseñanzas Profesionales)",""),"")</f>
        <v>CANTO VALENCIANO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</row>
    <row r="17" spans="1:12" ht="22" customHeight="1" x14ac:dyDescent="0.3">
      <c r="A17" s="33" cm="1">
        <f t="array" ref="A17">IFERROR(INDEX(Control!$C$4:$C$32,SMALL(IF(Control!$B$4:$B$32="Sí",ROW(Control!$B$4:$B$32)),6)-3)-INDEX(Control!$D$4:$D$32,SMALL(IF(Control!$B$4:$B$32="Sí",ROW(Control!$B$4:$B$32)),6)-3)+INDEX(Control!$E$4:$E$32,SMALL(IF(Control!$B$4:$B$32="Sí",ROW(Control!$B$4:$B$32)),6)-3)-SUM(INDEX(Control!$F$4:G$32,SMALL(IF(Control!$B$4:$B$32="Sí",ROW(Control!$B$4:$B$32)),6)-3,0)),"")</f>
        <v>0</v>
      </c>
      <c r="B17" s="57" t="str" cm="1">
        <f t="array" ref="B17">IFERROR(INDEX(Control!$A$4:$A$32,SMALL(IF(Control!$B$4:$B$32="Sí",ROW(Control!$B$4:$B$32)),6)-3)&amp;IF(INDEX(Configuración!$C$10:$C$38,SMALL(IF(Control!$B$4:$B$32="Sí",ROW(Control!$B$4:$B$32)),6)-3)="Sí"," (solo para Enseñanzas Profesionales)",""),"")</f>
        <v>CLARINETE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</row>
    <row r="18" spans="1:12" ht="22" customHeight="1" x14ac:dyDescent="0.3">
      <c r="A18" s="32" cm="1">
        <f t="array" ref="A18">IFERROR(INDEX(Control!$C$4:$C$32,SMALL(IF(Control!$B$4:$B$32="Sí",ROW(Control!$B$4:$B$32)),7)-3)-INDEX(Control!$D$4:$D$32,SMALL(IF(Control!$B$4:$B$32="Sí",ROW(Control!$B$4:$B$32)),7)-3)+INDEX(Control!$E$4:$E$32,SMALL(IF(Control!$B$4:$B$32="Sí",ROW(Control!$B$4:$B$32)),7)-3)-SUM(INDEX(Control!$F$4:G$32,SMALL(IF(Control!$B$4:$B$32="Sí",ROW(Control!$B$4:$B$32)),7)-3,0)),"")</f>
        <v>0</v>
      </c>
      <c r="B18" s="55" t="str" cm="1">
        <f t="array" ref="B18">IFERROR(INDEX(Control!$A$4:$A$32,SMALL(IF(Control!$B$4:$B$32="Sí",ROW(Control!$B$4:$B$32)),7)-3)&amp;IF(INDEX(Configuración!$C$10:$C$38,SMALL(IF(Control!$B$4:$B$32="Sí",ROW(Control!$B$4:$B$32)),7)-3)="Sí"," (solo para Enseñanzas Profesionales)",""),"")</f>
        <v>CLAVECÍN</v>
      </c>
      <c r="C18" s="56"/>
      <c r="D18" s="56"/>
      <c r="E18" s="56"/>
      <c r="F18" s="56"/>
      <c r="G18" s="56"/>
      <c r="H18" s="56"/>
      <c r="I18" s="56"/>
      <c r="J18" s="56"/>
      <c r="K18" s="56"/>
      <c r="L18" s="56"/>
    </row>
    <row r="19" spans="1:12" ht="22" customHeight="1" x14ac:dyDescent="0.3">
      <c r="A19" s="33" cm="1">
        <f t="array" ref="A19">IFERROR(INDEX(Control!$C$4:$C$32,SMALL(IF(Control!$B$4:$B$32="Sí",ROW(Control!$B$4:$B$32)),8)-3)-INDEX(Control!$D$4:$D$32,SMALL(IF(Control!$B$4:$B$32="Sí",ROW(Control!$B$4:$B$32)),8)-3)+INDEX(Control!$E$4:$E$32,SMALL(IF(Control!$B$4:$B$32="Sí",ROW(Control!$B$4:$B$32)),8)-3)-SUM(INDEX(Control!$F$4:G$32,SMALL(IF(Control!$B$4:$B$32="Sí",ROW(Control!$B$4:$B$32)),8)-3,0)),"")</f>
        <v>0</v>
      </c>
      <c r="B19" s="57" t="str" cm="1">
        <f t="array" ref="B19">IFERROR(INDEX(Control!$A$4:$A$32,SMALL(IF(Control!$B$4:$B$32="Sí",ROW(Control!$B$4:$B$32)),8)-3)&amp;IF(INDEX(Configuración!$C$10:$C$38,SMALL(IF(Control!$B$4:$B$32="Sí",ROW(Control!$B$4:$B$32)),8)-3)="Sí"," (solo para Enseñanzas Profesionales)",""),"")</f>
        <v>CONTRABAJO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</row>
    <row r="20" spans="1:12" ht="22" customHeight="1" x14ac:dyDescent="0.3">
      <c r="A20" s="32" cm="1">
        <f t="array" ref="A20">IFERROR(INDEX(Control!$C$4:$C$32,SMALL(IF(Control!$B$4:$B$32="Sí",ROW(Control!$B$4:$B$32)),9)-3)-INDEX(Control!$D$4:$D$32,SMALL(IF(Control!$B$4:$B$32="Sí",ROW(Control!$B$4:$B$32)),9)-3)+INDEX(Control!$E$4:$E$32,SMALL(IF(Control!$B$4:$B$32="Sí",ROW(Control!$B$4:$B$32)),9)-3)-SUM(INDEX(Control!$F$4:G$32,SMALL(IF(Control!$B$4:$B$32="Sí",ROW(Control!$B$4:$B$32)),9)-3,0)),"")</f>
        <v>0</v>
      </c>
      <c r="B20" s="55" t="str" cm="1">
        <f t="array" ref="B20">IFERROR(INDEX(Control!$A$4:$A$32,SMALL(IF(Control!$B$4:$B$32="Sí",ROW(Control!$B$4:$B$32)),9)-3)&amp;IF(INDEX(Configuración!$C$10:$C$38,SMALL(IF(Control!$B$4:$B$32="Sí",ROW(Control!$B$4:$B$32)),9)-3)="Sí"," (solo para Enseñanzas Profesionales)",""),"")</f>
        <v>DULZAINA</v>
      </c>
      <c r="C20" s="56"/>
      <c r="D20" s="56"/>
      <c r="E20" s="56"/>
      <c r="F20" s="56"/>
      <c r="G20" s="56"/>
      <c r="H20" s="56"/>
      <c r="I20" s="56"/>
      <c r="J20" s="56"/>
      <c r="K20" s="56"/>
      <c r="L20" s="56"/>
    </row>
    <row r="21" spans="1:12" ht="22" customHeight="1" x14ac:dyDescent="0.3">
      <c r="A21" s="33" cm="1">
        <f t="array" ref="A21">IFERROR(INDEX(Control!$C$4:$C$32,SMALL(IF(Control!$B$4:$B$32="Sí",ROW(Control!$B$4:$B$32)),10)-3)-INDEX(Control!$D$4:$D$32,SMALL(IF(Control!$B$4:$B$32="Sí",ROW(Control!$B$4:$B$32)),10)-3)+INDEX(Control!$E$4:$E$32,SMALL(IF(Control!$B$4:$B$32="Sí",ROW(Control!$B$4:$B$32)),10)-3)-SUM(INDEX(Control!$F$4:G$32,SMALL(IF(Control!$B$4:$B$32="Sí",ROW(Control!$B$4:$B$32)),10)-3,0)),"")</f>
        <v>0</v>
      </c>
      <c r="B21" s="57" t="str" cm="1">
        <f t="array" ref="B21">IFERROR(INDEX(Control!$A$4:$A$32,SMALL(IF(Control!$B$4:$B$32="Sí",ROW(Control!$B$4:$B$32)),10)-3)&amp;IF(INDEX(Configuración!$C$10:$C$38,SMALL(IF(Control!$B$4:$B$32="Sí",ROW(Control!$B$4:$B$32)),10)-3)="Sí"," (solo para Enseñanzas Profesionales)",""),"")</f>
        <v>FAGOT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</row>
    <row r="22" spans="1:12" ht="22" customHeight="1" x14ac:dyDescent="0.3">
      <c r="A22" s="32" cm="1">
        <f t="array" ref="A22">IFERROR(INDEX(Control!$C$4:$C$32,SMALL(IF(Control!$B$4:$B$32="Sí",ROW(Control!$B$4:$B$32)),11)-3)-INDEX(Control!$D$4:$D$32,SMALL(IF(Control!$B$4:$B$32="Sí",ROW(Control!$B$4:$B$32)),11)-3)+INDEX(Control!$E$4:$E$32,SMALL(IF(Control!$B$4:$B$32="Sí",ROW(Control!$B$4:$B$32)),11)-3)-SUM(INDEX(Control!$F$4:G$32,SMALL(IF(Control!$B$4:$B$32="Sí",ROW(Control!$B$4:$B$32)),11)-3,0)),"")</f>
        <v>0</v>
      </c>
      <c r="B22" s="55" t="str" cm="1">
        <f t="array" ref="B22">IFERROR(INDEX(Control!$A$4:$A$32,SMALL(IF(Control!$B$4:$B$32="Sí",ROW(Control!$B$4:$B$32)),11)-3)&amp;IF(INDEX(Configuración!$C$10:$C$38,SMALL(IF(Control!$B$4:$B$32="Sí",ROW(Control!$B$4:$B$32)),11)-3)="Sí"," (solo para Enseñanzas Profesionales)",""),"")</f>
        <v>FLAUTA</v>
      </c>
      <c r="C22" s="56"/>
      <c r="D22" s="56"/>
      <c r="E22" s="56"/>
      <c r="F22" s="56"/>
      <c r="G22" s="56"/>
      <c r="H22" s="56"/>
      <c r="I22" s="56"/>
      <c r="J22" s="56"/>
      <c r="K22" s="56"/>
      <c r="L22" s="56"/>
    </row>
    <row r="23" spans="1:12" ht="22" customHeight="1" x14ac:dyDescent="0.3">
      <c r="A23" s="33" cm="1">
        <f t="array" ref="A23">IFERROR(INDEX(Control!$C$4:$C$32,SMALL(IF(Control!$B$4:$B$32="Sí",ROW(Control!$B$4:$B$32)),12)-3)-INDEX(Control!$D$4:$D$32,SMALL(IF(Control!$B$4:$B$32="Sí",ROW(Control!$B$4:$B$32)),12)-3)+INDEX(Control!$E$4:$E$32,SMALL(IF(Control!$B$4:$B$32="Sí",ROW(Control!$B$4:$B$32)),12)-3)-SUM(INDEX(Control!$F$4:G$32,SMALL(IF(Control!$B$4:$B$32="Sí",ROW(Control!$B$4:$B$32)),12)-3,0)),"")</f>
        <v>0</v>
      </c>
      <c r="B23" s="57" t="str" cm="1">
        <f t="array" ref="B23">IFERROR(INDEX(Control!$A$4:$A$32,SMALL(IF(Control!$B$4:$B$32="Sí",ROW(Control!$B$4:$B$32)),12)-3)&amp;IF(INDEX(Configuración!$C$10:$C$38,SMALL(IF(Control!$B$4:$B$32="Sí",ROW(Control!$B$4:$B$32)),12)-3)="Sí"," (solo para Enseñanzas Profesionales)",""),"")</f>
        <v>FLAUTA DE PICO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</row>
    <row r="24" spans="1:12" ht="22" customHeight="1" x14ac:dyDescent="0.3">
      <c r="A24" s="32" cm="1">
        <f t="array" ref="A24">IFERROR(INDEX(Control!$C$4:$C$32,SMALL(IF(Control!$B$4:$B$32="Sí",ROW(Control!$B$4:$B$32)),13)-3)-INDEX(Control!$D$4:$D$32,SMALL(IF(Control!$B$4:$B$32="Sí",ROW(Control!$B$4:$B$32)),13)-3)+INDEX(Control!$E$4:$E$32,SMALL(IF(Control!$B$4:$B$32="Sí",ROW(Control!$B$4:$B$32)),13)-3)-SUM(INDEX(Control!$F$4:G$32,SMALL(IF(Control!$B$4:$B$32="Sí",ROW(Control!$B$4:$B$32)),13)-3,0)),"")</f>
        <v>0</v>
      </c>
      <c r="B24" s="55" t="str" cm="1">
        <f t="array" ref="B24">IFERROR(INDEX(Control!$A$4:$A$32,SMALL(IF(Control!$B$4:$B$32="Sí",ROW(Control!$B$4:$B$32)),13)-3)&amp;IF(INDEX(Configuración!$C$10:$C$38,SMALL(IF(Control!$B$4:$B$32="Sí",ROW(Control!$B$4:$B$32)),13)-3)="Sí"," (solo para Enseñanzas Profesionales)",""),"")</f>
        <v>GUITARRA</v>
      </c>
      <c r="C24" s="56"/>
      <c r="D24" s="56"/>
      <c r="E24" s="56"/>
      <c r="F24" s="56"/>
      <c r="G24" s="56"/>
      <c r="H24" s="56"/>
      <c r="I24" s="56"/>
      <c r="J24" s="56"/>
      <c r="K24" s="56"/>
      <c r="L24" s="56"/>
    </row>
    <row r="25" spans="1:12" ht="22" customHeight="1" x14ac:dyDescent="0.3">
      <c r="A25" s="33" cm="1">
        <f t="array" ref="A25">IFERROR(INDEX(Control!$C$4:$C$32,SMALL(IF(Control!$B$4:$B$32="Sí",ROW(Control!$B$4:$B$32)),14)-3)-INDEX(Control!$D$4:$D$32,SMALL(IF(Control!$B$4:$B$32="Sí",ROW(Control!$B$4:$B$32)),14)-3)+INDEX(Control!$E$4:$E$32,SMALL(IF(Control!$B$4:$B$32="Sí",ROW(Control!$B$4:$B$32)),14)-3)-SUM(INDEX(Control!$F$4:G$32,SMALL(IF(Control!$B$4:$B$32="Sí",ROW(Control!$B$4:$B$32)),14)-3,0)),"")</f>
        <v>0</v>
      </c>
      <c r="B25" s="57" t="str" cm="1">
        <f t="array" ref="B25">IFERROR(INDEX(Control!$A$4:$A$32,SMALL(IF(Control!$B$4:$B$32="Sí",ROW(Control!$B$4:$B$32)),14)-3)&amp;IF(INDEX(Configuración!$C$10:$C$38,SMALL(IF(Control!$B$4:$B$32="Sí",ROW(Control!$B$4:$B$32)),14)-3)="Sí"," (solo para Enseñanzas Profesionales)",""),"")</f>
        <v>GUITARRA ELÉCTRICA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</row>
    <row r="26" spans="1:12" ht="22" customHeight="1" x14ac:dyDescent="0.3">
      <c r="A26" s="32" cm="1">
        <f t="array" ref="A26">IFERROR(INDEX(Control!$C$4:$C$32,SMALL(IF(Control!$B$4:$B$32="Sí",ROW(Control!$B$4:$B$32)),15)-3)-INDEX(Control!$D$4:$D$32,SMALL(IF(Control!$B$4:$B$32="Sí",ROW(Control!$B$4:$B$32)),15)-3)+INDEX(Control!$E$4:$E$32,SMALL(IF(Control!$B$4:$B$32="Sí",ROW(Control!$B$4:$B$32)),15)-3)-SUM(INDEX(Control!$F$4:G$32,SMALL(IF(Control!$B$4:$B$32="Sí",ROW(Control!$B$4:$B$32)),15)-3,0)),"")</f>
        <v>0</v>
      </c>
      <c r="B26" s="55" t="str" cm="1">
        <f t="array" ref="B26">IFERROR(INDEX(Control!$A$4:$A$32,SMALL(IF(Control!$B$4:$B$32="Sí",ROW(Control!$B$4:$B$32)),15)-3)&amp;IF(INDEX(Configuración!$C$10:$C$38,SMALL(IF(Control!$B$4:$B$32="Sí",ROW(Control!$B$4:$B$32)),15)-3)="Sí"," (solo para Enseñanzas Profesionales)",""),"")</f>
        <v>INSTRUMENTOS DE CUERDA PULSADA DEL RENACIMIENTO Y BARROCO</v>
      </c>
      <c r="C26" s="56"/>
      <c r="D26" s="56"/>
      <c r="E26" s="56"/>
      <c r="F26" s="56"/>
      <c r="G26" s="56"/>
      <c r="H26" s="56"/>
      <c r="I26" s="56"/>
      <c r="J26" s="56"/>
      <c r="K26" s="56"/>
      <c r="L26" s="56"/>
    </row>
    <row r="27" spans="1:12" ht="22" customHeight="1" x14ac:dyDescent="0.3">
      <c r="A27" s="33" cm="1">
        <f t="array" ref="A27">IFERROR(INDEX(Control!$C$4:$C$32,SMALL(IF(Control!$B$4:$B$32="Sí",ROW(Control!$B$4:$B$32)),16)-3)-INDEX(Control!$D$4:$D$32,SMALL(IF(Control!$B$4:$B$32="Sí",ROW(Control!$B$4:$B$32)),16)-3)+INDEX(Control!$E$4:$E$32,SMALL(IF(Control!$B$4:$B$32="Sí",ROW(Control!$B$4:$B$32)),16)-3)-SUM(INDEX(Control!$F$4:G$32,SMALL(IF(Control!$B$4:$B$32="Sí",ROW(Control!$B$4:$B$32)),16)-3,0)),"")</f>
        <v>0</v>
      </c>
      <c r="B27" s="57" t="str" cm="1">
        <f t="array" ref="B27">IFERROR(INDEX(Control!$A$4:$A$32,SMALL(IF(Control!$B$4:$B$32="Sí",ROW(Control!$B$4:$B$32)),16)-3)&amp;IF(INDEX(Configuración!$C$10:$C$38,SMALL(IF(Control!$B$4:$B$32="Sí",ROW(Control!$B$4:$B$32)),16)-3)="Sí"," (solo para Enseñanzas Profesionales)",""),"")</f>
        <v>INSTRUMENTOS DE PLECTRO</v>
      </c>
      <c r="C27" s="58"/>
      <c r="D27" s="58"/>
      <c r="E27" s="58"/>
      <c r="F27" s="58"/>
      <c r="G27" s="58"/>
      <c r="H27" s="58"/>
      <c r="I27" s="58"/>
      <c r="J27" s="58"/>
      <c r="K27" s="58"/>
      <c r="L27" s="58"/>
    </row>
    <row r="28" spans="1:12" ht="22" customHeight="1" x14ac:dyDescent="0.3">
      <c r="A28" s="32" cm="1">
        <f t="array" ref="A28">IFERROR(INDEX(Control!$C$4:$C$32,SMALL(IF(Control!$B$4:$B$32="Sí",ROW(Control!$B$4:$B$32)),17)-3)-INDEX(Control!$D$4:$D$32,SMALL(IF(Control!$B$4:$B$32="Sí",ROW(Control!$B$4:$B$32)),17)-3)+INDEX(Control!$E$4:$E$32,SMALL(IF(Control!$B$4:$B$32="Sí",ROW(Control!$B$4:$B$32)),17)-3)-SUM(INDEX(Control!$F$4:G$32,SMALL(IF(Control!$B$4:$B$32="Sí",ROW(Control!$B$4:$B$32)),17)-3,0)),"")</f>
        <v>0</v>
      </c>
      <c r="B28" s="55" t="str" cm="1">
        <f t="array" ref="B28">IFERROR(INDEX(Control!$A$4:$A$32,SMALL(IF(Control!$B$4:$B$32="Sí",ROW(Control!$B$4:$B$32)),17)-3)&amp;IF(INDEX(Configuración!$C$10:$C$38,SMALL(IF(Control!$B$4:$B$32="Sí",ROW(Control!$B$4:$B$32)),17)-3)="Sí"," (solo para Enseñanzas Profesionales)",""),"")</f>
        <v>OBOE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</row>
    <row r="29" spans="1:12" ht="22" customHeight="1" x14ac:dyDescent="0.3">
      <c r="A29" s="33" cm="1">
        <f t="array" ref="A29">IFERROR(INDEX(Control!$C$4:$C$32,SMALL(IF(Control!$B$4:$B$32="Sí",ROW(Control!$B$4:$B$32)),18)-3)-INDEX(Control!$D$4:$D$32,SMALL(IF(Control!$B$4:$B$32="Sí",ROW(Control!$B$4:$B$32)),18)-3)+INDEX(Control!$E$4:$E$32,SMALL(IF(Control!$B$4:$B$32="Sí",ROW(Control!$B$4:$B$32)),18)-3)-SUM(INDEX(Control!$F$4:G$32,SMALL(IF(Control!$B$4:$B$32="Sí",ROW(Control!$B$4:$B$32)),18)-3,0)),"")</f>
        <v>0</v>
      </c>
      <c r="B29" s="57" t="str" cm="1">
        <f t="array" ref="B29">IFERROR(INDEX(Control!$A$4:$A$32,SMALL(IF(Control!$B$4:$B$32="Sí",ROW(Control!$B$4:$B$32)),18)-3)&amp;IF(INDEX(Configuración!$C$10:$C$38,SMALL(IF(Control!$B$4:$B$32="Sí",ROW(Control!$B$4:$B$32)),18)-3)="Sí"," (solo para Enseñanzas Profesionales)",""),"")</f>
        <v>ÓRGANO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</row>
    <row r="30" spans="1:12" ht="22" customHeight="1" x14ac:dyDescent="0.3">
      <c r="A30" s="32" cm="1">
        <f t="array" ref="A30">IFERROR(INDEX(Control!$C$4:$C$32,SMALL(IF(Control!$B$4:$B$32="Sí",ROW(Control!$B$4:$B$32)),19)-3)-INDEX(Control!$D$4:$D$32,SMALL(IF(Control!$B$4:$B$32="Sí",ROW(Control!$B$4:$B$32)),19)-3)+INDEX(Control!$E$4:$E$32,SMALL(IF(Control!$B$4:$B$32="Sí",ROW(Control!$B$4:$B$32)),19)-3)-SUM(INDEX(Control!$F$4:G$32,SMALL(IF(Control!$B$4:$B$32="Sí",ROW(Control!$B$4:$B$32)),19)-3,0)),"")</f>
        <v>0</v>
      </c>
      <c r="B30" s="55" t="str" cm="1">
        <f t="array" ref="B30">IFERROR(INDEX(Control!$A$4:$A$32,SMALL(IF(Control!$B$4:$B$32="Sí",ROW(Control!$B$4:$B$32)),19)-3)&amp;IF(INDEX(Configuración!$C$10:$C$38,SMALL(IF(Control!$B$4:$B$32="Sí",ROW(Control!$B$4:$B$32)),19)-3)="Sí"," (solo para Enseñanzas Profesionales)",""),"")</f>
        <v>PERCUSIÓN</v>
      </c>
      <c r="C30" s="56"/>
      <c r="D30" s="56"/>
      <c r="E30" s="56"/>
      <c r="F30" s="56"/>
      <c r="G30" s="56"/>
      <c r="H30" s="56"/>
      <c r="I30" s="56"/>
      <c r="J30" s="56"/>
      <c r="K30" s="56"/>
      <c r="L30" s="56"/>
    </row>
    <row r="31" spans="1:12" ht="22" customHeight="1" x14ac:dyDescent="0.3">
      <c r="A31" s="33" cm="1">
        <f t="array" ref="A31">IFERROR(INDEX(Control!$C$4:$C$32,SMALL(IF(Control!$B$4:$B$32="Sí",ROW(Control!$B$4:$B$32)),20)-3)-INDEX(Control!$D$4:$D$32,SMALL(IF(Control!$B$4:$B$32="Sí",ROW(Control!$B$4:$B$32)),20)-3)+INDEX(Control!$E$4:$E$32,SMALL(IF(Control!$B$4:$B$32="Sí",ROW(Control!$B$4:$B$32)),20)-3)-SUM(INDEX(Control!$F$4:G$32,SMALL(IF(Control!$B$4:$B$32="Sí",ROW(Control!$B$4:$B$32)),20)-3,0)),"")</f>
        <v>0</v>
      </c>
      <c r="B31" s="57" t="str" cm="1">
        <f t="array" ref="B31">IFERROR(INDEX(Control!$A$4:$A$32,SMALL(IF(Control!$B$4:$B$32="Sí",ROW(Control!$B$4:$B$32)),20)-3)&amp;IF(INDEX(Configuración!$C$10:$C$38,SMALL(IF(Control!$B$4:$B$32="Sí",ROW(Control!$B$4:$B$32)),20)-3)="Sí"," (solo para Enseñanzas Profesionales)",""),"")</f>
        <v>PIANO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</row>
    <row r="32" spans="1:12" ht="22" customHeight="1" x14ac:dyDescent="0.3">
      <c r="A32" s="32" cm="1">
        <f t="array" ref="A32">IFERROR(INDEX(Control!$C$4:$C$32,SMALL(IF(Control!$B$4:$B$32="Sí",ROW(Control!$B$4:$B$32)),21)-3)-INDEX(Control!$D$4:$D$32,SMALL(IF(Control!$B$4:$B$32="Sí",ROW(Control!$B$4:$B$32)),21)-3)+INDEX(Control!$E$4:$E$32,SMALL(IF(Control!$B$4:$B$32="Sí",ROW(Control!$B$4:$B$32)),21)-3)-SUM(INDEX(Control!$F$4:G$32,SMALL(IF(Control!$B$4:$B$32="Sí",ROW(Control!$B$4:$B$32)),21)-3,0)),"")</f>
        <v>0</v>
      </c>
      <c r="B32" s="55" t="str" cm="1">
        <f t="array" ref="B32">IFERROR(INDEX(Control!$A$4:$A$32,SMALL(IF(Control!$B$4:$B$32="Sí",ROW(Control!$B$4:$B$32)),21)-3)&amp;IF(INDEX(Configuración!$C$10:$C$38,SMALL(IF(Control!$B$4:$B$32="Sí",ROW(Control!$B$4:$B$32)),21)-3)="Sí"," (solo para Enseñanzas Profesionales)",""),"")</f>
        <v>SAXOFÓN</v>
      </c>
      <c r="C32" s="56"/>
      <c r="D32" s="56"/>
      <c r="E32" s="56"/>
      <c r="F32" s="56"/>
      <c r="G32" s="56"/>
      <c r="H32" s="56"/>
      <c r="I32" s="56"/>
      <c r="J32" s="56"/>
      <c r="K32" s="56"/>
      <c r="L32" s="56"/>
    </row>
    <row r="33" spans="1:12" ht="22" customHeight="1" x14ac:dyDescent="0.3">
      <c r="A33" s="33" cm="1">
        <f t="array" ref="A33">IFERROR(INDEX(Control!$C$4:$C$32,SMALL(IF(Control!$B$4:$B$32="Sí",ROW(Control!$B$4:$B$32)),22)-3)-INDEX(Control!$D$4:$D$32,SMALL(IF(Control!$B$4:$B$32="Sí",ROW(Control!$B$4:$B$32)),22)-3)+INDEX(Control!$E$4:$E$32,SMALL(IF(Control!$B$4:$B$32="Sí",ROW(Control!$B$4:$B$32)),22)-3)-SUM(INDEX(Control!$F$4:G$32,SMALL(IF(Control!$B$4:$B$32="Sí",ROW(Control!$B$4:$B$32)),22)-3,0)),"")</f>
        <v>0</v>
      </c>
      <c r="B33" s="57" t="str" cm="1">
        <f t="array" ref="B33">IFERROR(INDEX(Control!$A$4:$A$32,SMALL(IF(Control!$B$4:$B$32="Sí",ROW(Control!$B$4:$B$32)),22)-3)&amp;IF(INDEX(Configuración!$C$10:$C$38,SMALL(IF(Control!$B$4:$B$32="Sí",ROW(Control!$B$4:$B$32)),22)-3)="Sí"," (solo para Enseñanzas Profesionales)",""),"")</f>
        <v>TROMBÓN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</row>
    <row r="34" spans="1:12" ht="22" customHeight="1" x14ac:dyDescent="0.3">
      <c r="A34" s="32" cm="1">
        <f t="array" ref="A34">IFERROR(INDEX(Control!$C$4:$C$32,SMALL(IF(Control!$B$4:$B$32="Sí",ROW(Control!$B$4:$B$32)),23)-3)-INDEX(Control!$D$4:$D$32,SMALL(IF(Control!$B$4:$B$32="Sí",ROW(Control!$B$4:$B$32)),23)-3)+INDEX(Control!$E$4:$E$32,SMALL(IF(Control!$B$4:$B$32="Sí",ROW(Control!$B$4:$B$32)),23)-3)-SUM(INDEX(Control!$F$4:G$32,SMALL(IF(Control!$B$4:$B$32="Sí",ROW(Control!$B$4:$B$32)),23)-3,0)),"")</f>
        <v>0</v>
      </c>
      <c r="B34" s="55" t="str" cm="1">
        <f t="array" ref="B34">IFERROR(INDEX(Control!$A$4:$A$32,SMALL(IF(Control!$B$4:$B$32="Sí",ROW(Control!$B$4:$B$32)),23)-3)&amp;IF(INDEX(Configuración!$C$10:$C$38,SMALL(IF(Control!$B$4:$B$32="Sí",ROW(Control!$B$4:$B$32)),23)-3)="Sí"," (solo para Enseñanzas Profesionales)",""),"")</f>
        <v>TROMPA</v>
      </c>
      <c r="C34" s="56"/>
      <c r="D34" s="56"/>
      <c r="E34" s="56"/>
      <c r="F34" s="56"/>
      <c r="G34" s="56"/>
      <c r="H34" s="56"/>
      <c r="I34" s="56"/>
      <c r="J34" s="56"/>
      <c r="K34" s="56"/>
      <c r="L34" s="56"/>
    </row>
    <row r="35" spans="1:12" ht="22" customHeight="1" x14ac:dyDescent="0.3">
      <c r="A35" s="33" cm="1">
        <f t="array" ref="A35">IFERROR(INDEX(Control!$C$4:$C$32,SMALL(IF(Control!$B$4:$B$32="Sí",ROW(Control!$B$4:$B$32)),24)-3)-INDEX(Control!$D$4:$D$32,SMALL(IF(Control!$B$4:$B$32="Sí",ROW(Control!$B$4:$B$32)),24)-3)+INDEX(Control!$E$4:$E$32,SMALL(IF(Control!$B$4:$B$32="Sí",ROW(Control!$B$4:$B$32)),24)-3)-SUM(INDEX(Control!$F$4:G$32,SMALL(IF(Control!$B$4:$B$32="Sí",ROW(Control!$B$4:$B$32)),24)-3,0)),"")</f>
        <v>0</v>
      </c>
      <c r="B35" s="57" t="str" cm="1">
        <f t="array" ref="B35">IFERROR(INDEX(Control!$A$4:$A$32,SMALL(IF(Control!$B$4:$B$32="Sí",ROW(Control!$B$4:$B$32)),24)-3)&amp;IF(INDEX(Configuración!$C$10:$C$38,SMALL(IF(Control!$B$4:$B$32="Sí",ROW(Control!$B$4:$B$32)),24)-3)="Sí"," (solo para Enseñanzas Profesionales)",""),"")</f>
        <v>TROMPETA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</row>
    <row r="36" spans="1:12" ht="22" customHeight="1" x14ac:dyDescent="0.3">
      <c r="A36" s="32" cm="1">
        <f t="array" ref="A36">IFERROR(INDEX(Control!$C$4:$C$32,SMALL(IF(Control!$B$4:$B$32="Sí",ROW(Control!$B$4:$B$32)),25)-3)-INDEX(Control!$D$4:$D$32,SMALL(IF(Control!$B$4:$B$32="Sí",ROW(Control!$B$4:$B$32)),25)-3)+INDEX(Control!$E$4:$E$32,SMALL(IF(Control!$B$4:$B$32="Sí",ROW(Control!$B$4:$B$32)),25)-3)-SUM(INDEX(Control!$F$4:G$32,SMALL(IF(Control!$B$4:$B$32="Sí",ROW(Control!$B$4:$B$32)),25)-3,0)),"")</f>
        <v>0</v>
      </c>
      <c r="B36" s="55" t="str" cm="1">
        <f t="array" ref="B36">IFERROR(INDEX(Control!$A$4:$A$32,SMALL(IF(Control!$B$4:$B$32="Sí",ROW(Control!$B$4:$B$32)),25)-3)&amp;IF(INDEX(Configuración!$C$10:$C$38,SMALL(IF(Control!$B$4:$B$32="Sí",ROW(Control!$B$4:$B$32)),25)-3)="Sí"," (solo para Enseñanzas Profesionales)",""),"")</f>
        <v>TUBA</v>
      </c>
      <c r="C36" s="56"/>
      <c r="D36" s="56"/>
      <c r="E36" s="56"/>
      <c r="F36" s="56"/>
      <c r="G36" s="56"/>
      <c r="H36" s="56"/>
      <c r="I36" s="56"/>
      <c r="J36" s="56"/>
      <c r="K36" s="56"/>
      <c r="L36" s="56"/>
    </row>
    <row r="37" spans="1:12" ht="22" customHeight="1" x14ac:dyDescent="0.3">
      <c r="A37" s="33" cm="1">
        <f t="array" ref="A37">IFERROR(INDEX(Control!$C$4:$C$32,SMALL(IF(Control!$B$4:$B$32="Sí",ROW(Control!$B$4:$B$32)),26)-3)-INDEX(Control!$D$4:$D$32,SMALL(IF(Control!$B$4:$B$32="Sí",ROW(Control!$B$4:$B$32)),26)-3)+INDEX(Control!$E$4:$E$32,SMALL(IF(Control!$B$4:$B$32="Sí",ROW(Control!$B$4:$B$32)),26)-3)-SUM(INDEX(Control!$F$4:G$32,SMALL(IF(Control!$B$4:$B$32="Sí",ROW(Control!$B$4:$B$32)),26)-3,0)),"")</f>
        <v>0</v>
      </c>
      <c r="B37" s="57" t="str" cm="1">
        <f t="array" ref="B37">IFERROR(INDEX(Control!$A$4:$A$32,SMALL(IF(Control!$B$4:$B$32="Sí",ROW(Control!$B$4:$B$32)),26)-3)&amp;IF(INDEX(Configuración!$C$10:$C$38,SMALL(IF(Control!$B$4:$B$32="Sí",ROW(Control!$B$4:$B$32)),26)-3)="Sí"," (solo para Enseñanzas Profesionales)",""),"")</f>
        <v>VIOLA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</row>
    <row r="38" spans="1:12" ht="22" customHeight="1" x14ac:dyDescent="0.3">
      <c r="A38" s="32" cm="1">
        <f t="array" ref="A38">IFERROR(INDEX(Control!$C$4:$C$32,SMALL(IF(Control!$B$4:$B$32="Sí",ROW(Control!$B$4:$B$32)),27)-3)-INDEX(Control!$D$4:$D$32,SMALL(IF(Control!$B$4:$B$32="Sí",ROW(Control!$B$4:$B$32)),27)-3)+INDEX(Control!$E$4:$E$32,SMALL(IF(Control!$B$4:$B$32="Sí",ROW(Control!$B$4:$B$32)),27)-3)-SUM(INDEX(Control!$F$4:G$32,SMALL(IF(Control!$B$4:$B$32="Sí",ROW(Control!$B$4:$B$32)),27)-3,0)),"")</f>
        <v>0</v>
      </c>
      <c r="B38" s="55" t="str" cm="1">
        <f t="array" ref="B38">IFERROR(INDEX(Control!$A$4:$A$32,SMALL(IF(Control!$B$4:$B$32="Sí",ROW(Control!$B$4:$B$32)),27)-3)&amp;IF(INDEX(Configuración!$C$10:$C$38,SMALL(IF(Control!$B$4:$B$32="Sí",ROW(Control!$B$4:$B$32)),27)-3)="Sí"," (solo para Enseñanzas Profesionales)",""),"")</f>
        <v>VIOLA DA GAMBA</v>
      </c>
      <c r="C38" s="56"/>
      <c r="D38" s="56"/>
      <c r="E38" s="56"/>
      <c r="F38" s="56"/>
      <c r="G38" s="56"/>
      <c r="H38" s="56"/>
      <c r="I38" s="56"/>
      <c r="J38" s="56"/>
      <c r="K38" s="56"/>
      <c r="L38" s="56"/>
    </row>
    <row r="39" spans="1:12" ht="22" customHeight="1" x14ac:dyDescent="0.3">
      <c r="A39" s="33" cm="1">
        <f t="array" ref="A39">IFERROR(INDEX(Control!$C$4:$C$32,SMALL(IF(Control!$B$4:$B$32="Sí",ROW(Control!$B$4:$B$32)),28)-3)-INDEX(Control!$D$4:$D$32,SMALL(IF(Control!$B$4:$B$32="Sí",ROW(Control!$B$4:$B$32)),28)-3)+INDEX(Control!$E$4:$E$32,SMALL(IF(Control!$B$4:$B$32="Sí",ROW(Control!$B$4:$B$32)),28)-3)-SUM(INDEX(Control!$F$4:G$32,SMALL(IF(Control!$B$4:$B$32="Sí",ROW(Control!$B$4:$B$32)),28)-3,0)),"")</f>
        <v>0</v>
      </c>
      <c r="B39" s="57" t="str" cm="1">
        <f t="array" ref="B39">IFERROR(INDEX(Control!$A$4:$A$32,SMALL(IF(Control!$B$4:$B$32="Sí",ROW(Control!$B$4:$B$32)),28)-3)&amp;IF(INDEX(Configuración!$C$10:$C$38,SMALL(IF(Control!$B$4:$B$32="Sí",ROW(Control!$B$4:$B$32)),28)-3)="Sí"," (solo para Enseñanzas Profesionales)",""),"")</f>
        <v>VIOLÍN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</row>
    <row r="40" spans="1:12" ht="22" customHeight="1" x14ac:dyDescent="0.3">
      <c r="A40" s="32" cm="1">
        <f t="array" ref="A40">IFERROR(INDEX(Control!$C$4:$C$32,SMALL(IF(Control!$B$4:$B$32="Sí",ROW(Control!$B$4:$B$32)),29)-3)-INDEX(Control!$D$4:$D$32,SMALL(IF(Control!$B$4:$B$32="Sí",ROW(Control!$B$4:$B$32)),29)-3)+INDEX(Control!$E$4:$E$32,SMALL(IF(Control!$B$4:$B$32="Sí",ROW(Control!$B$4:$B$32)),29)-3)-SUM(INDEX(Control!$F$4:G$32,SMALL(IF(Control!$B$4:$B$32="Sí",ROW(Control!$B$4:$B$32)),29)-3,0)),"")</f>
        <v>0</v>
      </c>
      <c r="B40" s="55" t="str" cm="1">
        <f t="array" ref="B40">IFERROR(INDEX(Control!$A$4:$A$32,SMALL(IF(Control!$B$4:$B$32="Sí",ROW(Control!$B$4:$B$32)),29)-3)&amp;IF(INDEX(Configuración!$C$10:$C$38,SMALL(IF(Control!$B$4:$B$32="Sí",ROW(Control!$B$4:$B$32)),29)-3)="Sí"," (solo para Enseñanzas Profesionales)",""),"")</f>
        <v>VIOLONCHELO</v>
      </c>
      <c r="C40" s="56"/>
      <c r="D40" s="56"/>
      <c r="E40" s="56"/>
      <c r="F40" s="56"/>
      <c r="G40" s="56"/>
      <c r="H40" s="56"/>
      <c r="I40" s="56"/>
      <c r="J40" s="56"/>
      <c r="K40" s="56"/>
      <c r="L40" s="56"/>
    </row>
    <row r="41" spans="1:12" ht="22" customHeight="1" thickBot="1" x14ac:dyDescent="0.35">
      <c r="A41" s="43" t="str" cm="1">
        <f t="array" ref="A41">IFERROR(INDEX(Control!$C$4:$C$32,SMALL(IF(Control!$B$4:$B$32="Sí",ROW(Control!$B$4:$B$32)),30)-3)-INDEX(Control!$D$4:$D$32,SMALL(IF(Control!$B$4:$B$32="Sí",ROW(Control!$B$4:$B$32)),30)-3)+INDEX(Control!$E$4:$E$32,SMALL(IF(Control!$B$4:$B$32="Sí",ROW(Control!$B$4:$B$32)),30)-3)-SUM(INDEX(Control!$F$4:G$32,SMALL(IF(Control!$B$4:$B$32="Sí",ROW(Control!$B$4:$B$32)),30)-3,0)),"")</f>
        <v/>
      </c>
      <c r="B41" s="70" t="str" cm="1">
        <f t="array" ref="B41">IFERROR(INDEX(Control!$A$4:$A$32,SMALL(IF(Control!$B$4:$B$32="Sí",ROW(Control!$B$4:$B$32)),30)-3)&amp;IF(INDEX(Configuración!$C$10:$C$38,SMALL(IF(Control!$B$4:$B$32="Sí",ROW(Control!$B$4:$B$32)),30)-3)="Sí"," (solo para Enseñanzas Profesionales)",""),"")</f>
        <v/>
      </c>
      <c r="C41" s="71"/>
      <c r="D41" s="71"/>
      <c r="E41" s="71"/>
      <c r="F41" s="71"/>
      <c r="G41" s="71"/>
      <c r="H41" s="71"/>
      <c r="I41" s="71"/>
      <c r="J41" s="71"/>
      <c r="K41" s="71"/>
      <c r="L41" s="71"/>
    </row>
    <row r="42" spans="1:12" ht="30" customHeight="1" thickTop="1" x14ac:dyDescent="0.3">
      <c r="A42" s="44">
        <f>SUM(A12:A41)</f>
        <v>0</v>
      </c>
      <c r="B42" s="54" t="s">
        <v>188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</row>
    <row r="43" spans="1:12" ht="20" customHeight="1" x14ac:dyDescent="0.2">
      <c r="A43" s="68" t="s">
        <v>113</v>
      </c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</row>
    <row r="44" spans="1:12" ht="14" customHeight="1" x14ac:dyDescent="0.2">
      <c r="A44" s="29" t="s">
        <v>67</v>
      </c>
      <c r="B44" s="65" t="s">
        <v>41</v>
      </c>
      <c r="C44" s="65"/>
      <c r="D44" s="65"/>
      <c r="E44" s="65"/>
      <c r="F44" s="65"/>
      <c r="G44" s="29" t="s">
        <v>79</v>
      </c>
      <c r="H44" s="65" t="s">
        <v>52</v>
      </c>
      <c r="I44" s="65"/>
      <c r="J44" s="65"/>
      <c r="K44" s="65"/>
      <c r="L44" s="65"/>
    </row>
    <row r="45" spans="1:12" ht="14" customHeight="1" x14ac:dyDescent="0.2">
      <c r="A45" s="29" t="s">
        <v>68</v>
      </c>
      <c r="B45" s="65" t="s">
        <v>42</v>
      </c>
      <c r="C45" s="65"/>
      <c r="D45" s="65"/>
      <c r="E45" s="65"/>
      <c r="F45" s="65"/>
      <c r="G45" s="29" t="s">
        <v>80</v>
      </c>
      <c r="H45" s="65" t="s">
        <v>53</v>
      </c>
      <c r="I45" s="65"/>
      <c r="J45" s="65"/>
      <c r="K45" s="65"/>
      <c r="L45" s="65"/>
    </row>
    <row r="46" spans="1:12" ht="14" customHeight="1" x14ac:dyDescent="0.2">
      <c r="A46" s="28" t="s">
        <v>69</v>
      </c>
      <c r="B46" s="66" t="s">
        <v>43</v>
      </c>
      <c r="C46" s="65"/>
      <c r="D46" s="65"/>
      <c r="E46" s="65"/>
      <c r="F46" s="65"/>
      <c r="G46" s="29" t="s">
        <v>81</v>
      </c>
      <c r="H46" s="65" t="s">
        <v>54</v>
      </c>
      <c r="I46" s="65"/>
      <c r="J46" s="65"/>
      <c r="K46" s="65"/>
      <c r="L46" s="65"/>
    </row>
    <row r="47" spans="1:12" ht="14" customHeight="1" x14ac:dyDescent="0.2">
      <c r="A47" s="29" t="s">
        <v>70</v>
      </c>
      <c r="B47" s="65" t="s">
        <v>44</v>
      </c>
      <c r="C47" s="65"/>
      <c r="D47" s="65"/>
      <c r="E47" s="65"/>
      <c r="F47" s="65"/>
      <c r="G47" s="29" t="s">
        <v>82</v>
      </c>
      <c r="H47" s="65" t="s">
        <v>55</v>
      </c>
      <c r="I47" s="65"/>
      <c r="J47" s="65"/>
      <c r="K47" s="65"/>
      <c r="L47" s="65"/>
    </row>
    <row r="48" spans="1:12" ht="14" customHeight="1" x14ac:dyDescent="0.2">
      <c r="A48" s="29" t="s">
        <v>71</v>
      </c>
      <c r="B48" s="65" t="s">
        <v>45</v>
      </c>
      <c r="C48" s="65"/>
      <c r="D48" s="65"/>
      <c r="E48" s="65"/>
      <c r="F48" s="65"/>
      <c r="G48" s="29" t="s">
        <v>83</v>
      </c>
      <c r="H48" s="65" t="s">
        <v>56</v>
      </c>
      <c r="I48" s="65"/>
      <c r="J48" s="65"/>
      <c r="K48" s="65"/>
      <c r="L48" s="65"/>
    </row>
    <row r="49" spans="1:12" ht="14" customHeight="1" x14ac:dyDescent="0.2">
      <c r="A49" s="29" t="s">
        <v>72</v>
      </c>
      <c r="B49" s="65" t="s">
        <v>195</v>
      </c>
      <c r="C49" s="65"/>
      <c r="D49" s="65"/>
      <c r="E49" s="65"/>
      <c r="F49" s="65"/>
      <c r="G49" s="29" t="s">
        <v>84</v>
      </c>
      <c r="H49" s="65" t="s">
        <v>57</v>
      </c>
      <c r="I49" s="65"/>
      <c r="J49" s="65"/>
      <c r="K49" s="65"/>
      <c r="L49" s="65"/>
    </row>
    <row r="50" spans="1:12" ht="14" customHeight="1" x14ac:dyDescent="0.2">
      <c r="A50" s="29" t="s">
        <v>73</v>
      </c>
      <c r="B50" s="65" t="s">
        <v>46</v>
      </c>
      <c r="C50" s="65"/>
      <c r="D50" s="65"/>
      <c r="E50" s="65"/>
      <c r="F50" s="65"/>
      <c r="G50" s="29" t="s">
        <v>85</v>
      </c>
      <c r="H50" s="65" t="s">
        <v>58</v>
      </c>
      <c r="I50" s="65"/>
      <c r="J50" s="65"/>
      <c r="K50" s="65"/>
      <c r="L50" s="65"/>
    </row>
    <row r="51" spans="1:12" ht="14" customHeight="1" x14ac:dyDescent="0.2">
      <c r="A51" s="29" t="s">
        <v>74</v>
      </c>
      <c r="B51" s="65" t="s">
        <v>47</v>
      </c>
      <c r="C51" s="65"/>
      <c r="D51" s="65"/>
      <c r="E51" s="65"/>
      <c r="F51" s="65"/>
      <c r="G51" s="29" t="s">
        <v>86</v>
      </c>
      <c r="H51" s="65" t="s">
        <v>59</v>
      </c>
      <c r="I51" s="65"/>
      <c r="J51" s="65"/>
      <c r="K51" s="65"/>
      <c r="L51" s="65"/>
    </row>
    <row r="52" spans="1:12" ht="14" customHeight="1" x14ac:dyDescent="0.2">
      <c r="A52" s="29" t="s">
        <v>75</v>
      </c>
      <c r="B52" s="65" t="s">
        <v>48</v>
      </c>
      <c r="C52" s="65"/>
      <c r="D52" s="65"/>
      <c r="E52" s="65"/>
      <c r="F52" s="65"/>
      <c r="G52" s="29" t="s">
        <v>87</v>
      </c>
      <c r="H52" s="65" t="s">
        <v>60</v>
      </c>
      <c r="I52" s="65"/>
      <c r="J52" s="65"/>
      <c r="K52" s="65"/>
      <c r="L52" s="65"/>
    </row>
    <row r="53" spans="1:12" ht="14" customHeight="1" x14ac:dyDescent="0.2">
      <c r="A53" s="29" t="s">
        <v>76</v>
      </c>
      <c r="B53" s="65" t="s">
        <v>49</v>
      </c>
      <c r="C53" s="65"/>
      <c r="D53" s="65"/>
      <c r="E53" s="65"/>
      <c r="F53" s="65"/>
      <c r="G53" s="29" t="s">
        <v>88</v>
      </c>
      <c r="H53" s="65" t="s">
        <v>61</v>
      </c>
      <c r="I53" s="65"/>
      <c r="J53" s="65"/>
      <c r="K53" s="65"/>
      <c r="L53" s="65"/>
    </row>
    <row r="54" spans="1:12" ht="14" customHeight="1" x14ac:dyDescent="0.2">
      <c r="A54" s="29" t="s">
        <v>77</v>
      </c>
      <c r="B54" s="65" t="s">
        <v>50</v>
      </c>
      <c r="C54" s="65"/>
      <c r="D54" s="65"/>
      <c r="E54" s="65"/>
      <c r="F54" s="65"/>
      <c r="G54" s="29" t="s">
        <v>89</v>
      </c>
      <c r="H54" s="65" t="s">
        <v>62</v>
      </c>
      <c r="I54" s="65"/>
      <c r="J54" s="65"/>
      <c r="K54" s="65"/>
      <c r="L54" s="65"/>
    </row>
    <row r="55" spans="1:12" ht="14" customHeight="1" x14ac:dyDescent="0.2">
      <c r="A55" s="29" t="s">
        <v>78</v>
      </c>
      <c r="B55" s="65" t="s">
        <v>51</v>
      </c>
      <c r="C55" s="65"/>
      <c r="D55" s="65"/>
      <c r="E55" s="65"/>
      <c r="F55" s="65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20" priority="1">
      <formula>$B12=""</formula>
    </cfRule>
  </conditionalFormatting>
  <pageMargins left="0.7" right="0.7" top="0.75" bottom="0.75" header="0.3" footer="0.3"/>
  <pageSetup paperSize="9" scale="56" orientation="portrait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333F2-94DF-2D48-8FD6-EFEAB17C924E}">
  <sheetPr>
    <pageSetUpPr fitToPage="1"/>
  </sheetPr>
  <dimension ref="A1:L55"/>
  <sheetViews>
    <sheetView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9" t="s">
        <v>65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spans="1:12" ht="42" customHeight="1" x14ac:dyDescent="0.4">
      <c r="A2" s="60">
        <f>Configuración!B3</f>
        <v>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1:12" ht="24" customHeight="1" x14ac:dyDescent="0.25">
      <c r="A3" s="61" t="str">
        <f>"Curso académico: "&amp;Configuración!B4</f>
        <v xml:space="preserve">Curso académico: 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34" customHeight="1" x14ac:dyDescent="0.3">
      <c r="A4" s="62" t="s">
        <v>120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ht="6" customHeight="1" x14ac:dyDescent="0.2"/>
    <row r="6" spans="1:12" ht="22" customHeight="1" thickBot="1" x14ac:dyDescent="0.25">
      <c r="A6" s="63" t="s">
        <v>66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</row>
    <row r="7" spans="1:12" ht="22" customHeight="1" thickBot="1" x14ac:dyDescent="0.25">
      <c r="A7" s="21" t="s">
        <v>67</v>
      </c>
      <c r="B7" s="21" t="s">
        <v>68</v>
      </c>
      <c r="C7" s="21" t="s">
        <v>69</v>
      </c>
      <c r="D7" s="15" t="s">
        <v>70</v>
      </c>
      <c r="E7" s="18" t="s">
        <v>71</v>
      </c>
      <c r="F7" s="18" t="s">
        <v>72</v>
      </c>
      <c r="G7" s="18" t="s">
        <v>73</v>
      </c>
      <c r="H7" s="18" t="s">
        <v>74</v>
      </c>
      <c r="I7" s="18" t="s">
        <v>75</v>
      </c>
      <c r="J7" s="18" t="s">
        <v>76</v>
      </c>
      <c r="K7" s="18" t="s">
        <v>77</v>
      </c>
      <c r="L7" s="19" t="s">
        <v>78</v>
      </c>
    </row>
    <row r="8" spans="1:12" ht="22" customHeight="1" thickBot="1" x14ac:dyDescent="0.25">
      <c r="A8" s="17" t="s">
        <v>79</v>
      </c>
      <c r="B8" s="17" t="s">
        <v>80</v>
      </c>
      <c r="C8" s="17" t="s">
        <v>81</v>
      </c>
      <c r="D8" s="17" t="s">
        <v>82</v>
      </c>
      <c r="E8" s="17" t="s">
        <v>83</v>
      </c>
      <c r="F8" s="17" t="s">
        <v>84</v>
      </c>
      <c r="G8" s="17" t="s">
        <v>85</v>
      </c>
      <c r="H8" s="17" t="s">
        <v>86</v>
      </c>
      <c r="I8" s="17" t="s">
        <v>87</v>
      </c>
      <c r="J8" s="17" t="s">
        <v>88</v>
      </c>
      <c r="K8" s="17" t="s">
        <v>89</v>
      </c>
      <c r="L8" s="20"/>
    </row>
    <row r="9" spans="1:12" ht="20" customHeight="1" x14ac:dyDescent="0.2">
      <c r="A9" s="64" t="s">
        <v>94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</row>
    <row r="10" spans="1:12" ht="6" customHeight="1" x14ac:dyDescent="0.2"/>
    <row r="11" spans="1:12" ht="26" customHeight="1" x14ac:dyDescent="0.25">
      <c r="A11" s="31" t="s">
        <v>91</v>
      </c>
      <c r="B11" s="67" t="s">
        <v>4</v>
      </c>
      <c r="C11" s="67"/>
      <c r="D11" s="67"/>
      <c r="E11" s="67"/>
      <c r="F11" s="67"/>
      <c r="G11" s="67"/>
      <c r="H11" s="67"/>
      <c r="I11" s="67"/>
      <c r="J11" s="67"/>
      <c r="K11" s="67"/>
      <c r="L11" s="67"/>
    </row>
    <row r="12" spans="1:12" ht="22" customHeight="1" x14ac:dyDescent="0.3">
      <c r="A12" s="32" cm="1">
        <f t="array" ref="A12">IFERROR(INDEX(Control!$C$4:$C$32,SMALL(IF(Control!$B$4:$B$32="Sí",ROW(Control!$B$4:$B$32)),1)-3)-INDEX(Control!$D$4:$D$32,SMALL(IF(Control!$B$4:$B$32="Sí",ROW(Control!$B$4:$B$32)),1)-3)+INDEX(Control!$E$4:$E$32,SMALL(IF(Control!$B$4:$B$32="Sí",ROW(Control!$B$4:$B$32)),1)-3)-SUM(INDEX(Control!$F$4:H$32,SMALL(IF(Control!$B$4:$B$32="Sí",ROW(Control!$B$4:$B$32)),1)-3,0)),"")</f>
        <v>0</v>
      </c>
      <c r="B12" s="55" t="str" cm="1">
        <f t="array" ref="B12">IFERROR(INDEX(Control!$A$4:$A$32,SMALL(IF(Control!$B$4:$B$32="Sí",ROW(Control!$B$4:$B$32)),1)-3)&amp;IF(INDEX(Configuración!$C$10:$C$38,SMALL(IF(Control!$B$4:$B$32="Sí",ROW(Control!$B$4:$B$32)),1)-3)="Sí"," (solo para Enseñanzas Profesionales)",""),"")</f>
        <v>ACORDEÓN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</row>
    <row r="13" spans="1:12" ht="22" customHeight="1" x14ac:dyDescent="0.3">
      <c r="A13" s="33" cm="1">
        <f t="array" ref="A13">IFERROR(INDEX(Control!$C$4:$C$32,SMALL(IF(Control!$B$4:$B$32="Sí",ROW(Control!$B$4:$B$32)),2)-3)-INDEX(Control!$D$4:$D$32,SMALL(IF(Control!$B$4:$B$32="Sí",ROW(Control!$B$4:$B$32)),2)-3)+INDEX(Control!$E$4:$E$32,SMALL(IF(Control!$B$4:$B$32="Sí",ROW(Control!$B$4:$B$32)),2)-3)-SUM(INDEX(Control!$F$4:H$32,SMALL(IF(Control!$B$4:$B$32="Sí",ROW(Control!$B$4:$B$32)),2)-3,0)),"")</f>
        <v>0</v>
      </c>
      <c r="B13" s="57" t="str" cm="1">
        <f t="array" ref="B13">IFERROR(INDEX(Control!$A$4:$A$32,SMALL(IF(Control!$B$4:$B$32="Sí",ROW(Control!$B$4:$B$32)),2)-3)&amp;IF(INDEX(Configuración!$C$10:$C$38,SMALL(IF(Control!$B$4:$B$32="Sí",ROW(Control!$B$4:$B$32)),2)-3)="Sí"," (solo para Enseñanzas Profesionales)",""),"")</f>
        <v>ARPA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</row>
    <row r="14" spans="1:12" ht="22" customHeight="1" x14ac:dyDescent="0.3">
      <c r="A14" s="32" cm="1">
        <f t="array" ref="A14">IFERROR(INDEX(Control!$C$4:$C$32,SMALL(IF(Control!$B$4:$B$32="Sí",ROW(Control!$B$4:$B$32)),3)-3)-INDEX(Control!$D$4:$D$32,SMALL(IF(Control!$B$4:$B$32="Sí",ROW(Control!$B$4:$B$32)),3)-3)+INDEX(Control!$E$4:$E$32,SMALL(IF(Control!$B$4:$B$32="Sí",ROW(Control!$B$4:$B$32)),3)-3)-SUM(INDEX(Control!$F$4:H$32,SMALL(IF(Control!$B$4:$B$32="Sí",ROW(Control!$B$4:$B$32)),3)-3,0)),"")</f>
        <v>0</v>
      </c>
      <c r="B14" s="55" t="str" cm="1">
        <f t="array" ref="B14">IFERROR(INDEX(Control!$A$4:$A$32,SMALL(IF(Control!$B$4:$B$32="Sí",ROW(Control!$B$4:$B$32)),3)-3)&amp;IF(INDEX(Configuración!$C$10:$C$38,SMALL(IF(Control!$B$4:$B$32="Sí",ROW(Control!$B$4:$B$32)),3)-3)="Sí"," (solo para Enseñanzas Profesionales)",""),"")</f>
        <v>BAJO ELÉCTRICO</v>
      </c>
      <c r="C14" s="56"/>
      <c r="D14" s="56"/>
      <c r="E14" s="56"/>
      <c r="F14" s="56"/>
      <c r="G14" s="56"/>
      <c r="H14" s="56"/>
      <c r="I14" s="56"/>
      <c r="J14" s="56"/>
      <c r="K14" s="56"/>
      <c r="L14" s="56"/>
    </row>
    <row r="15" spans="1:12" ht="22" customHeight="1" x14ac:dyDescent="0.3">
      <c r="A15" s="33" cm="1">
        <f t="array" ref="A15">IFERROR(INDEX(Control!$C$4:$C$32,SMALL(IF(Control!$B$4:$B$32="Sí",ROW(Control!$B$4:$B$32)),4)-3)-INDEX(Control!$D$4:$D$32,SMALL(IF(Control!$B$4:$B$32="Sí",ROW(Control!$B$4:$B$32)),4)-3)+INDEX(Control!$E$4:$E$32,SMALL(IF(Control!$B$4:$B$32="Sí",ROW(Control!$B$4:$B$32)),4)-3)-SUM(INDEX(Control!$F$4:H$32,SMALL(IF(Control!$B$4:$B$32="Sí",ROW(Control!$B$4:$B$32)),4)-3,0)),"")</f>
        <v>0</v>
      </c>
      <c r="B15" s="57" t="str" cm="1">
        <f t="array" ref="B15">IFERROR(INDEX(Control!$A$4:$A$32,SMALL(IF(Control!$B$4:$B$32="Sí",ROW(Control!$B$4:$B$32)),4)-3)&amp;IF(INDEX(Configuración!$C$10:$C$38,SMALL(IF(Control!$B$4:$B$32="Sí",ROW(Control!$B$4:$B$32)),4)-3)="Sí"," (solo para Enseñanzas Profesionales)",""),"")</f>
        <v>CANTO (solo para Enseñanzas Profesionales)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</row>
    <row r="16" spans="1:12" ht="22" customHeight="1" x14ac:dyDescent="0.3">
      <c r="A16" s="32" cm="1">
        <f t="array" ref="A16">IFERROR(INDEX(Control!$C$4:$C$32,SMALL(IF(Control!$B$4:$B$32="Sí",ROW(Control!$B$4:$B$32)),5)-3)-INDEX(Control!$D$4:$D$32,SMALL(IF(Control!$B$4:$B$32="Sí",ROW(Control!$B$4:$B$32)),5)-3)+INDEX(Control!$E$4:$E$32,SMALL(IF(Control!$B$4:$B$32="Sí",ROW(Control!$B$4:$B$32)),5)-3)-SUM(INDEX(Control!$F$4:H$32,SMALL(IF(Control!$B$4:$B$32="Sí",ROW(Control!$B$4:$B$32)),5)-3,0)),"")</f>
        <v>0</v>
      </c>
      <c r="B16" s="55" t="str" cm="1">
        <f t="array" ref="B16">IFERROR(INDEX(Control!$A$4:$A$32,SMALL(IF(Control!$B$4:$B$32="Sí",ROW(Control!$B$4:$B$32)),5)-3)&amp;IF(INDEX(Configuración!$C$10:$C$38,SMALL(IF(Control!$B$4:$B$32="Sí",ROW(Control!$B$4:$B$32)),5)-3)="Sí"," (solo para Enseñanzas Profesionales)",""),"")</f>
        <v>CANTO VALENCIANO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</row>
    <row r="17" spans="1:12" ht="22" customHeight="1" x14ac:dyDescent="0.3">
      <c r="A17" s="33" cm="1">
        <f t="array" ref="A17">IFERROR(INDEX(Control!$C$4:$C$32,SMALL(IF(Control!$B$4:$B$32="Sí",ROW(Control!$B$4:$B$32)),6)-3)-INDEX(Control!$D$4:$D$32,SMALL(IF(Control!$B$4:$B$32="Sí",ROW(Control!$B$4:$B$32)),6)-3)+INDEX(Control!$E$4:$E$32,SMALL(IF(Control!$B$4:$B$32="Sí",ROW(Control!$B$4:$B$32)),6)-3)-SUM(INDEX(Control!$F$4:H$32,SMALL(IF(Control!$B$4:$B$32="Sí",ROW(Control!$B$4:$B$32)),6)-3,0)),"")</f>
        <v>0</v>
      </c>
      <c r="B17" s="57" t="str" cm="1">
        <f t="array" ref="B17">IFERROR(INDEX(Control!$A$4:$A$32,SMALL(IF(Control!$B$4:$B$32="Sí",ROW(Control!$B$4:$B$32)),6)-3)&amp;IF(INDEX(Configuración!$C$10:$C$38,SMALL(IF(Control!$B$4:$B$32="Sí",ROW(Control!$B$4:$B$32)),6)-3)="Sí"," (solo para Enseñanzas Profesionales)",""),"")</f>
        <v>CLARINETE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</row>
    <row r="18" spans="1:12" ht="22" customHeight="1" x14ac:dyDescent="0.3">
      <c r="A18" s="32" cm="1">
        <f t="array" ref="A18">IFERROR(INDEX(Control!$C$4:$C$32,SMALL(IF(Control!$B$4:$B$32="Sí",ROW(Control!$B$4:$B$32)),7)-3)-INDEX(Control!$D$4:$D$32,SMALL(IF(Control!$B$4:$B$32="Sí",ROW(Control!$B$4:$B$32)),7)-3)+INDEX(Control!$E$4:$E$32,SMALL(IF(Control!$B$4:$B$32="Sí",ROW(Control!$B$4:$B$32)),7)-3)-SUM(INDEX(Control!$F$4:H$32,SMALL(IF(Control!$B$4:$B$32="Sí",ROW(Control!$B$4:$B$32)),7)-3,0)),"")</f>
        <v>0</v>
      </c>
      <c r="B18" s="55" t="str" cm="1">
        <f t="array" ref="B18">IFERROR(INDEX(Control!$A$4:$A$32,SMALL(IF(Control!$B$4:$B$32="Sí",ROW(Control!$B$4:$B$32)),7)-3)&amp;IF(INDEX(Configuración!$C$10:$C$38,SMALL(IF(Control!$B$4:$B$32="Sí",ROW(Control!$B$4:$B$32)),7)-3)="Sí"," (solo para Enseñanzas Profesionales)",""),"")</f>
        <v>CLAVECÍN</v>
      </c>
      <c r="C18" s="56"/>
      <c r="D18" s="56"/>
      <c r="E18" s="56"/>
      <c r="F18" s="56"/>
      <c r="G18" s="56"/>
      <c r="H18" s="56"/>
      <c r="I18" s="56"/>
      <c r="J18" s="56"/>
      <c r="K18" s="56"/>
      <c r="L18" s="56"/>
    </row>
    <row r="19" spans="1:12" ht="22" customHeight="1" x14ac:dyDescent="0.3">
      <c r="A19" s="33" cm="1">
        <f t="array" ref="A19">IFERROR(INDEX(Control!$C$4:$C$32,SMALL(IF(Control!$B$4:$B$32="Sí",ROW(Control!$B$4:$B$32)),8)-3)-INDEX(Control!$D$4:$D$32,SMALL(IF(Control!$B$4:$B$32="Sí",ROW(Control!$B$4:$B$32)),8)-3)+INDEX(Control!$E$4:$E$32,SMALL(IF(Control!$B$4:$B$32="Sí",ROW(Control!$B$4:$B$32)),8)-3)-SUM(INDEX(Control!$F$4:H$32,SMALL(IF(Control!$B$4:$B$32="Sí",ROW(Control!$B$4:$B$32)),8)-3,0)),"")</f>
        <v>0</v>
      </c>
      <c r="B19" s="57" t="str" cm="1">
        <f t="array" ref="B19">IFERROR(INDEX(Control!$A$4:$A$32,SMALL(IF(Control!$B$4:$B$32="Sí",ROW(Control!$B$4:$B$32)),8)-3)&amp;IF(INDEX(Configuración!$C$10:$C$38,SMALL(IF(Control!$B$4:$B$32="Sí",ROW(Control!$B$4:$B$32)),8)-3)="Sí"," (solo para Enseñanzas Profesionales)",""),"")</f>
        <v>CONTRABAJO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</row>
    <row r="20" spans="1:12" ht="22" customHeight="1" x14ac:dyDescent="0.3">
      <c r="A20" s="32" cm="1">
        <f t="array" ref="A20">IFERROR(INDEX(Control!$C$4:$C$32,SMALL(IF(Control!$B$4:$B$32="Sí",ROW(Control!$B$4:$B$32)),9)-3)-INDEX(Control!$D$4:$D$32,SMALL(IF(Control!$B$4:$B$32="Sí",ROW(Control!$B$4:$B$32)),9)-3)+INDEX(Control!$E$4:$E$32,SMALL(IF(Control!$B$4:$B$32="Sí",ROW(Control!$B$4:$B$32)),9)-3)-SUM(INDEX(Control!$F$4:H$32,SMALL(IF(Control!$B$4:$B$32="Sí",ROW(Control!$B$4:$B$32)),9)-3,0)),"")</f>
        <v>0</v>
      </c>
      <c r="B20" s="55" t="str" cm="1">
        <f t="array" ref="B20">IFERROR(INDEX(Control!$A$4:$A$32,SMALL(IF(Control!$B$4:$B$32="Sí",ROW(Control!$B$4:$B$32)),9)-3)&amp;IF(INDEX(Configuración!$C$10:$C$38,SMALL(IF(Control!$B$4:$B$32="Sí",ROW(Control!$B$4:$B$32)),9)-3)="Sí"," (solo para Enseñanzas Profesionales)",""),"")</f>
        <v>DULZAINA</v>
      </c>
      <c r="C20" s="56"/>
      <c r="D20" s="56"/>
      <c r="E20" s="56"/>
      <c r="F20" s="56"/>
      <c r="G20" s="56"/>
      <c r="H20" s="56"/>
      <c r="I20" s="56"/>
      <c r="J20" s="56"/>
      <c r="K20" s="56"/>
      <c r="L20" s="56"/>
    </row>
    <row r="21" spans="1:12" ht="22" customHeight="1" x14ac:dyDescent="0.3">
      <c r="A21" s="33" cm="1">
        <f t="array" ref="A21">IFERROR(INDEX(Control!$C$4:$C$32,SMALL(IF(Control!$B$4:$B$32="Sí",ROW(Control!$B$4:$B$32)),10)-3)-INDEX(Control!$D$4:$D$32,SMALL(IF(Control!$B$4:$B$32="Sí",ROW(Control!$B$4:$B$32)),10)-3)+INDEX(Control!$E$4:$E$32,SMALL(IF(Control!$B$4:$B$32="Sí",ROW(Control!$B$4:$B$32)),10)-3)-SUM(INDEX(Control!$F$4:H$32,SMALL(IF(Control!$B$4:$B$32="Sí",ROW(Control!$B$4:$B$32)),10)-3,0)),"")</f>
        <v>0</v>
      </c>
      <c r="B21" s="57" t="str" cm="1">
        <f t="array" ref="B21">IFERROR(INDEX(Control!$A$4:$A$32,SMALL(IF(Control!$B$4:$B$32="Sí",ROW(Control!$B$4:$B$32)),10)-3)&amp;IF(INDEX(Configuración!$C$10:$C$38,SMALL(IF(Control!$B$4:$B$32="Sí",ROW(Control!$B$4:$B$32)),10)-3)="Sí"," (solo para Enseñanzas Profesionales)",""),"")</f>
        <v>FAGOT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</row>
    <row r="22" spans="1:12" ht="22" customHeight="1" x14ac:dyDescent="0.3">
      <c r="A22" s="32" cm="1">
        <f t="array" ref="A22">IFERROR(INDEX(Control!$C$4:$C$32,SMALL(IF(Control!$B$4:$B$32="Sí",ROW(Control!$B$4:$B$32)),11)-3)-INDEX(Control!$D$4:$D$32,SMALL(IF(Control!$B$4:$B$32="Sí",ROW(Control!$B$4:$B$32)),11)-3)+INDEX(Control!$E$4:$E$32,SMALL(IF(Control!$B$4:$B$32="Sí",ROW(Control!$B$4:$B$32)),11)-3)-SUM(INDEX(Control!$F$4:H$32,SMALL(IF(Control!$B$4:$B$32="Sí",ROW(Control!$B$4:$B$32)),11)-3,0)),"")</f>
        <v>0</v>
      </c>
      <c r="B22" s="55" t="str" cm="1">
        <f t="array" ref="B22">IFERROR(INDEX(Control!$A$4:$A$32,SMALL(IF(Control!$B$4:$B$32="Sí",ROW(Control!$B$4:$B$32)),11)-3)&amp;IF(INDEX(Configuración!$C$10:$C$38,SMALL(IF(Control!$B$4:$B$32="Sí",ROW(Control!$B$4:$B$32)),11)-3)="Sí"," (solo para Enseñanzas Profesionales)",""),"")</f>
        <v>FLAUTA</v>
      </c>
      <c r="C22" s="56"/>
      <c r="D22" s="56"/>
      <c r="E22" s="56"/>
      <c r="F22" s="56"/>
      <c r="G22" s="56"/>
      <c r="H22" s="56"/>
      <c r="I22" s="56"/>
      <c r="J22" s="56"/>
      <c r="K22" s="56"/>
      <c r="L22" s="56"/>
    </row>
    <row r="23" spans="1:12" ht="22" customHeight="1" x14ac:dyDescent="0.3">
      <c r="A23" s="33" cm="1">
        <f t="array" ref="A23">IFERROR(INDEX(Control!$C$4:$C$32,SMALL(IF(Control!$B$4:$B$32="Sí",ROW(Control!$B$4:$B$32)),12)-3)-INDEX(Control!$D$4:$D$32,SMALL(IF(Control!$B$4:$B$32="Sí",ROW(Control!$B$4:$B$32)),12)-3)+INDEX(Control!$E$4:$E$32,SMALL(IF(Control!$B$4:$B$32="Sí",ROW(Control!$B$4:$B$32)),12)-3)-SUM(INDEX(Control!$F$4:H$32,SMALL(IF(Control!$B$4:$B$32="Sí",ROW(Control!$B$4:$B$32)),12)-3,0)),"")</f>
        <v>0</v>
      </c>
      <c r="B23" s="57" t="str" cm="1">
        <f t="array" ref="B23">IFERROR(INDEX(Control!$A$4:$A$32,SMALL(IF(Control!$B$4:$B$32="Sí",ROW(Control!$B$4:$B$32)),12)-3)&amp;IF(INDEX(Configuración!$C$10:$C$38,SMALL(IF(Control!$B$4:$B$32="Sí",ROW(Control!$B$4:$B$32)),12)-3)="Sí"," (solo para Enseñanzas Profesionales)",""),"")</f>
        <v>FLAUTA DE PICO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</row>
    <row r="24" spans="1:12" ht="22" customHeight="1" x14ac:dyDescent="0.3">
      <c r="A24" s="32" cm="1">
        <f t="array" ref="A24">IFERROR(INDEX(Control!$C$4:$C$32,SMALL(IF(Control!$B$4:$B$32="Sí",ROW(Control!$B$4:$B$32)),13)-3)-INDEX(Control!$D$4:$D$32,SMALL(IF(Control!$B$4:$B$32="Sí",ROW(Control!$B$4:$B$32)),13)-3)+INDEX(Control!$E$4:$E$32,SMALL(IF(Control!$B$4:$B$32="Sí",ROW(Control!$B$4:$B$32)),13)-3)-SUM(INDEX(Control!$F$4:H$32,SMALL(IF(Control!$B$4:$B$32="Sí",ROW(Control!$B$4:$B$32)),13)-3,0)),"")</f>
        <v>0</v>
      </c>
      <c r="B24" s="55" t="str" cm="1">
        <f t="array" ref="B24">IFERROR(INDEX(Control!$A$4:$A$32,SMALL(IF(Control!$B$4:$B$32="Sí",ROW(Control!$B$4:$B$32)),13)-3)&amp;IF(INDEX(Configuración!$C$10:$C$38,SMALL(IF(Control!$B$4:$B$32="Sí",ROW(Control!$B$4:$B$32)),13)-3)="Sí"," (solo para Enseñanzas Profesionales)",""),"")</f>
        <v>GUITARRA</v>
      </c>
      <c r="C24" s="56"/>
      <c r="D24" s="56"/>
      <c r="E24" s="56"/>
      <c r="F24" s="56"/>
      <c r="G24" s="56"/>
      <c r="H24" s="56"/>
      <c r="I24" s="56"/>
      <c r="J24" s="56"/>
      <c r="K24" s="56"/>
      <c r="L24" s="56"/>
    </row>
    <row r="25" spans="1:12" ht="22" customHeight="1" x14ac:dyDescent="0.3">
      <c r="A25" s="33" cm="1">
        <f t="array" ref="A25">IFERROR(INDEX(Control!$C$4:$C$32,SMALL(IF(Control!$B$4:$B$32="Sí",ROW(Control!$B$4:$B$32)),14)-3)-INDEX(Control!$D$4:$D$32,SMALL(IF(Control!$B$4:$B$32="Sí",ROW(Control!$B$4:$B$32)),14)-3)+INDEX(Control!$E$4:$E$32,SMALL(IF(Control!$B$4:$B$32="Sí",ROW(Control!$B$4:$B$32)),14)-3)-SUM(INDEX(Control!$F$4:H$32,SMALL(IF(Control!$B$4:$B$32="Sí",ROW(Control!$B$4:$B$32)),14)-3,0)),"")</f>
        <v>0</v>
      </c>
      <c r="B25" s="57" t="str" cm="1">
        <f t="array" ref="B25">IFERROR(INDEX(Control!$A$4:$A$32,SMALL(IF(Control!$B$4:$B$32="Sí",ROW(Control!$B$4:$B$32)),14)-3)&amp;IF(INDEX(Configuración!$C$10:$C$38,SMALL(IF(Control!$B$4:$B$32="Sí",ROW(Control!$B$4:$B$32)),14)-3)="Sí"," (solo para Enseñanzas Profesionales)",""),"")</f>
        <v>GUITARRA ELÉCTRICA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</row>
    <row r="26" spans="1:12" ht="22" customHeight="1" x14ac:dyDescent="0.3">
      <c r="A26" s="32" cm="1">
        <f t="array" ref="A26">IFERROR(INDEX(Control!$C$4:$C$32,SMALL(IF(Control!$B$4:$B$32="Sí",ROW(Control!$B$4:$B$32)),15)-3)-INDEX(Control!$D$4:$D$32,SMALL(IF(Control!$B$4:$B$32="Sí",ROW(Control!$B$4:$B$32)),15)-3)+INDEX(Control!$E$4:$E$32,SMALL(IF(Control!$B$4:$B$32="Sí",ROW(Control!$B$4:$B$32)),15)-3)-SUM(INDEX(Control!$F$4:H$32,SMALL(IF(Control!$B$4:$B$32="Sí",ROW(Control!$B$4:$B$32)),15)-3,0)),"")</f>
        <v>0</v>
      </c>
      <c r="B26" s="55" t="str" cm="1">
        <f t="array" ref="B26">IFERROR(INDEX(Control!$A$4:$A$32,SMALL(IF(Control!$B$4:$B$32="Sí",ROW(Control!$B$4:$B$32)),15)-3)&amp;IF(INDEX(Configuración!$C$10:$C$38,SMALL(IF(Control!$B$4:$B$32="Sí",ROW(Control!$B$4:$B$32)),15)-3)="Sí"," (solo para Enseñanzas Profesionales)",""),"")</f>
        <v>INSTRUMENTOS DE CUERDA PULSADA DEL RENACIMIENTO Y BARROCO</v>
      </c>
      <c r="C26" s="56"/>
      <c r="D26" s="56"/>
      <c r="E26" s="56"/>
      <c r="F26" s="56"/>
      <c r="G26" s="56"/>
      <c r="H26" s="56"/>
      <c r="I26" s="56"/>
      <c r="J26" s="56"/>
      <c r="K26" s="56"/>
      <c r="L26" s="56"/>
    </row>
    <row r="27" spans="1:12" ht="22" customHeight="1" x14ac:dyDescent="0.3">
      <c r="A27" s="33" cm="1">
        <f t="array" ref="A27">IFERROR(INDEX(Control!$C$4:$C$32,SMALL(IF(Control!$B$4:$B$32="Sí",ROW(Control!$B$4:$B$32)),16)-3)-INDEX(Control!$D$4:$D$32,SMALL(IF(Control!$B$4:$B$32="Sí",ROW(Control!$B$4:$B$32)),16)-3)+INDEX(Control!$E$4:$E$32,SMALL(IF(Control!$B$4:$B$32="Sí",ROW(Control!$B$4:$B$32)),16)-3)-SUM(INDEX(Control!$F$4:H$32,SMALL(IF(Control!$B$4:$B$32="Sí",ROW(Control!$B$4:$B$32)),16)-3,0)),"")</f>
        <v>0</v>
      </c>
      <c r="B27" s="57" t="str" cm="1">
        <f t="array" ref="B27">IFERROR(INDEX(Control!$A$4:$A$32,SMALL(IF(Control!$B$4:$B$32="Sí",ROW(Control!$B$4:$B$32)),16)-3)&amp;IF(INDEX(Configuración!$C$10:$C$38,SMALL(IF(Control!$B$4:$B$32="Sí",ROW(Control!$B$4:$B$32)),16)-3)="Sí"," (solo para Enseñanzas Profesionales)",""),"")</f>
        <v>INSTRUMENTOS DE PLECTRO</v>
      </c>
      <c r="C27" s="58"/>
      <c r="D27" s="58"/>
      <c r="E27" s="58"/>
      <c r="F27" s="58"/>
      <c r="G27" s="58"/>
      <c r="H27" s="58"/>
      <c r="I27" s="58"/>
      <c r="J27" s="58"/>
      <c r="K27" s="58"/>
      <c r="L27" s="58"/>
    </row>
    <row r="28" spans="1:12" ht="22" customHeight="1" x14ac:dyDescent="0.3">
      <c r="A28" s="32" cm="1">
        <f t="array" ref="A28">IFERROR(INDEX(Control!$C$4:$C$32,SMALL(IF(Control!$B$4:$B$32="Sí",ROW(Control!$B$4:$B$32)),17)-3)-INDEX(Control!$D$4:$D$32,SMALL(IF(Control!$B$4:$B$32="Sí",ROW(Control!$B$4:$B$32)),17)-3)+INDEX(Control!$E$4:$E$32,SMALL(IF(Control!$B$4:$B$32="Sí",ROW(Control!$B$4:$B$32)),17)-3)-SUM(INDEX(Control!$F$4:H$32,SMALL(IF(Control!$B$4:$B$32="Sí",ROW(Control!$B$4:$B$32)),17)-3,0)),"")</f>
        <v>0</v>
      </c>
      <c r="B28" s="55" t="str" cm="1">
        <f t="array" ref="B28">IFERROR(INDEX(Control!$A$4:$A$32,SMALL(IF(Control!$B$4:$B$32="Sí",ROW(Control!$B$4:$B$32)),17)-3)&amp;IF(INDEX(Configuración!$C$10:$C$38,SMALL(IF(Control!$B$4:$B$32="Sí",ROW(Control!$B$4:$B$32)),17)-3)="Sí"," (solo para Enseñanzas Profesionales)",""),"")</f>
        <v>OBOE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</row>
    <row r="29" spans="1:12" ht="22" customHeight="1" x14ac:dyDescent="0.3">
      <c r="A29" s="33" cm="1">
        <f t="array" ref="A29">IFERROR(INDEX(Control!$C$4:$C$32,SMALL(IF(Control!$B$4:$B$32="Sí",ROW(Control!$B$4:$B$32)),18)-3)-INDEX(Control!$D$4:$D$32,SMALL(IF(Control!$B$4:$B$32="Sí",ROW(Control!$B$4:$B$32)),18)-3)+INDEX(Control!$E$4:$E$32,SMALL(IF(Control!$B$4:$B$32="Sí",ROW(Control!$B$4:$B$32)),18)-3)-SUM(INDEX(Control!$F$4:H$32,SMALL(IF(Control!$B$4:$B$32="Sí",ROW(Control!$B$4:$B$32)),18)-3,0)),"")</f>
        <v>0</v>
      </c>
      <c r="B29" s="57" t="str" cm="1">
        <f t="array" ref="B29">IFERROR(INDEX(Control!$A$4:$A$32,SMALL(IF(Control!$B$4:$B$32="Sí",ROW(Control!$B$4:$B$32)),18)-3)&amp;IF(INDEX(Configuración!$C$10:$C$38,SMALL(IF(Control!$B$4:$B$32="Sí",ROW(Control!$B$4:$B$32)),18)-3)="Sí"," (solo para Enseñanzas Profesionales)",""),"")</f>
        <v>ÓRGANO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</row>
    <row r="30" spans="1:12" ht="22" customHeight="1" x14ac:dyDescent="0.3">
      <c r="A30" s="32" cm="1">
        <f t="array" ref="A30">IFERROR(INDEX(Control!$C$4:$C$32,SMALL(IF(Control!$B$4:$B$32="Sí",ROW(Control!$B$4:$B$32)),19)-3)-INDEX(Control!$D$4:$D$32,SMALL(IF(Control!$B$4:$B$32="Sí",ROW(Control!$B$4:$B$32)),19)-3)+INDEX(Control!$E$4:$E$32,SMALL(IF(Control!$B$4:$B$32="Sí",ROW(Control!$B$4:$B$32)),19)-3)-SUM(INDEX(Control!$F$4:H$32,SMALL(IF(Control!$B$4:$B$32="Sí",ROW(Control!$B$4:$B$32)),19)-3,0)),"")</f>
        <v>0</v>
      </c>
      <c r="B30" s="55" t="str" cm="1">
        <f t="array" ref="B30">IFERROR(INDEX(Control!$A$4:$A$32,SMALL(IF(Control!$B$4:$B$32="Sí",ROW(Control!$B$4:$B$32)),19)-3)&amp;IF(INDEX(Configuración!$C$10:$C$38,SMALL(IF(Control!$B$4:$B$32="Sí",ROW(Control!$B$4:$B$32)),19)-3)="Sí"," (solo para Enseñanzas Profesionales)",""),"")</f>
        <v>PERCUSIÓN</v>
      </c>
      <c r="C30" s="56"/>
      <c r="D30" s="56"/>
      <c r="E30" s="56"/>
      <c r="F30" s="56"/>
      <c r="G30" s="56"/>
      <c r="H30" s="56"/>
      <c r="I30" s="56"/>
      <c r="J30" s="56"/>
      <c r="K30" s="56"/>
      <c r="L30" s="56"/>
    </row>
    <row r="31" spans="1:12" ht="22" customHeight="1" x14ac:dyDescent="0.3">
      <c r="A31" s="33" cm="1">
        <f t="array" ref="A31">IFERROR(INDEX(Control!$C$4:$C$32,SMALL(IF(Control!$B$4:$B$32="Sí",ROW(Control!$B$4:$B$32)),20)-3)-INDEX(Control!$D$4:$D$32,SMALL(IF(Control!$B$4:$B$32="Sí",ROW(Control!$B$4:$B$32)),20)-3)+INDEX(Control!$E$4:$E$32,SMALL(IF(Control!$B$4:$B$32="Sí",ROW(Control!$B$4:$B$32)),20)-3)-SUM(INDEX(Control!$F$4:H$32,SMALL(IF(Control!$B$4:$B$32="Sí",ROW(Control!$B$4:$B$32)),20)-3,0)),"")</f>
        <v>0</v>
      </c>
      <c r="B31" s="57" t="str" cm="1">
        <f t="array" ref="B31">IFERROR(INDEX(Control!$A$4:$A$32,SMALL(IF(Control!$B$4:$B$32="Sí",ROW(Control!$B$4:$B$32)),20)-3)&amp;IF(INDEX(Configuración!$C$10:$C$38,SMALL(IF(Control!$B$4:$B$32="Sí",ROW(Control!$B$4:$B$32)),20)-3)="Sí"," (solo para Enseñanzas Profesionales)",""),"")</f>
        <v>PIANO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</row>
    <row r="32" spans="1:12" ht="22" customHeight="1" x14ac:dyDescent="0.3">
      <c r="A32" s="32" cm="1">
        <f t="array" ref="A32">IFERROR(INDEX(Control!$C$4:$C$32,SMALL(IF(Control!$B$4:$B$32="Sí",ROW(Control!$B$4:$B$32)),21)-3)-INDEX(Control!$D$4:$D$32,SMALL(IF(Control!$B$4:$B$32="Sí",ROW(Control!$B$4:$B$32)),21)-3)+INDEX(Control!$E$4:$E$32,SMALL(IF(Control!$B$4:$B$32="Sí",ROW(Control!$B$4:$B$32)),21)-3)-SUM(INDEX(Control!$F$4:H$32,SMALL(IF(Control!$B$4:$B$32="Sí",ROW(Control!$B$4:$B$32)),21)-3,0)),"")</f>
        <v>0</v>
      </c>
      <c r="B32" s="55" t="str" cm="1">
        <f t="array" ref="B32">IFERROR(INDEX(Control!$A$4:$A$32,SMALL(IF(Control!$B$4:$B$32="Sí",ROW(Control!$B$4:$B$32)),21)-3)&amp;IF(INDEX(Configuración!$C$10:$C$38,SMALL(IF(Control!$B$4:$B$32="Sí",ROW(Control!$B$4:$B$32)),21)-3)="Sí"," (solo para Enseñanzas Profesionales)",""),"")</f>
        <v>SAXOFÓN</v>
      </c>
      <c r="C32" s="56"/>
      <c r="D32" s="56"/>
      <c r="E32" s="56"/>
      <c r="F32" s="56"/>
      <c r="G32" s="56"/>
      <c r="H32" s="56"/>
      <c r="I32" s="56"/>
      <c r="J32" s="56"/>
      <c r="K32" s="56"/>
      <c r="L32" s="56"/>
    </row>
    <row r="33" spans="1:12" ht="22" customHeight="1" x14ac:dyDescent="0.3">
      <c r="A33" s="33" cm="1">
        <f t="array" ref="A33">IFERROR(INDEX(Control!$C$4:$C$32,SMALL(IF(Control!$B$4:$B$32="Sí",ROW(Control!$B$4:$B$32)),22)-3)-INDEX(Control!$D$4:$D$32,SMALL(IF(Control!$B$4:$B$32="Sí",ROW(Control!$B$4:$B$32)),22)-3)+INDEX(Control!$E$4:$E$32,SMALL(IF(Control!$B$4:$B$32="Sí",ROW(Control!$B$4:$B$32)),22)-3)-SUM(INDEX(Control!$F$4:H$32,SMALL(IF(Control!$B$4:$B$32="Sí",ROW(Control!$B$4:$B$32)),22)-3,0)),"")</f>
        <v>0</v>
      </c>
      <c r="B33" s="57" t="str" cm="1">
        <f t="array" ref="B33">IFERROR(INDEX(Control!$A$4:$A$32,SMALL(IF(Control!$B$4:$B$32="Sí",ROW(Control!$B$4:$B$32)),22)-3)&amp;IF(INDEX(Configuración!$C$10:$C$38,SMALL(IF(Control!$B$4:$B$32="Sí",ROW(Control!$B$4:$B$32)),22)-3)="Sí"," (solo para Enseñanzas Profesionales)",""),"")</f>
        <v>TROMBÓN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</row>
    <row r="34" spans="1:12" ht="22" customHeight="1" x14ac:dyDescent="0.3">
      <c r="A34" s="32" cm="1">
        <f t="array" ref="A34">IFERROR(INDEX(Control!$C$4:$C$32,SMALL(IF(Control!$B$4:$B$32="Sí",ROW(Control!$B$4:$B$32)),23)-3)-INDEX(Control!$D$4:$D$32,SMALL(IF(Control!$B$4:$B$32="Sí",ROW(Control!$B$4:$B$32)),23)-3)+INDEX(Control!$E$4:$E$32,SMALL(IF(Control!$B$4:$B$32="Sí",ROW(Control!$B$4:$B$32)),23)-3)-SUM(INDEX(Control!$F$4:H$32,SMALL(IF(Control!$B$4:$B$32="Sí",ROW(Control!$B$4:$B$32)),23)-3,0)),"")</f>
        <v>0</v>
      </c>
      <c r="B34" s="55" t="str" cm="1">
        <f t="array" ref="B34">IFERROR(INDEX(Control!$A$4:$A$32,SMALL(IF(Control!$B$4:$B$32="Sí",ROW(Control!$B$4:$B$32)),23)-3)&amp;IF(INDEX(Configuración!$C$10:$C$38,SMALL(IF(Control!$B$4:$B$32="Sí",ROW(Control!$B$4:$B$32)),23)-3)="Sí"," (solo para Enseñanzas Profesionales)",""),"")</f>
        <v>TROMPA</v>
      </c>
      <c r="C34" s="56"/>
      <c r="D34" s="56"/>
      <c r="E34" s="56"/>
      <c r="F34" s="56"/>
      <c r="G34" s="56"/>
      <c r="H34" s="56"/>
      <c r="I34" s="56"/>
      <c r="J34" s="56"/>
      <c r="K34" s="56"/>
      <c r="L34" s="56"/>
    </row>
    <row r="35" spans="1:12" ht="22" customHeight="1" x14ac:dyDescent="0.3">
      <c r="A35" s="33" cm="1">
        <f t="array" ref="A35">IFERROR(INDEX(Control!$C$4:$C$32,SMALL(IF(Control!$B$4:$B$32="Sí",ROW(Control!$B$4:$B$32)),24)-3)-INDEX(Control!$D$4:$D$32,SMALL(IF(Control!$B$4:$B$32="Sí",ROW(Control!$B$4:$B$32)),24)-3)+INDEX(Control!$E$4:$E$32,SMALL(IF(Control!$B$4:$B$32="Sí",ROW(Control!$B$4:$B$32)),24)-3)-SUM(INDEX(Control!$F$4:H$32,SMALL(IF(Control!$B$4:$B$32="Sí",ROW(Control!$B$4:$B$32)),24)-3,0)),"")</f>
        <v>0</v>
      </c>
      <c r="B35" s="57" t="str" cm="1">
        <f t="array" ref="B35">IFERROR(INDEX(Control!$A$4:$A$32,SMALL(IF(Control!$B$4:$B$32="Sí",ROW(Control!$B$4:$B$32)),24)-3)&amp;IF(INDEX(Configuración!$C$10:$C$38,SMALL(IF(Control!$B$4:$B$32="Sí",ROW(Control!$B$4:$B$32)),24)-3)="Sí"," (solo para Enseñanzas Profesionales)",""),"")</f>
        <v>TROMPETA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</row>
    <row r="36" spans="1:12" ht="22" customHeight="1" x14ac:dyDescent="0.3">
      <c r="A36" s="32" cm="1">
        <f t="array" ref="A36">IFERROR(INDEX(Control!$C$4:$C$32,SMALL(IF(Control!$B$4:$B$32="Sí",ROW(Control!$B$4:$B$32)),25)-3)-INDEX(Control!$D$4:$D$32,SMALL(IF(Control!$B$4:$B$32="Sí",ROW(Control!$B$4:$B$32)),25)-3)+INDEX(Control!$E$4:$E$32,SMALL(IF(Control!$B$4:$B$32="Sí",ROW(Control!$B$4:$B$32)),25)-3)-SUM(INDEX(Control!$F$4:H$32,SMALL(IF(Control!$B$4:$B$32="Sí",ROW(Control!$B$4:$B$32)),25)-3,0)),"")</f>
        <v>0</v>
      </c>
      <c r="B36" s="55" t="str" cm="1">
        <f t="array" ref="B36">IFERROR(INDEX(Control!$A$4:$A$32,SMALL(IF(Control!$B$4:$B$32="Sí",ROW(Control!$B$4:$B$32)),25)-3)&amp;IF(INDEX(Configuración!$C$10:$C$38,SMALL(IF(Control!$B$4:$B$32="Sí",ROW(Control!$B$4:$B$32)),25)-3)="Sí"," (solo para Enseñanzas Profesionales)",""),"")</f>
        <v>TUBA</v>
      </c>
      <c r="C36" s="56"/>
      <c r="D36" s="56"/>
      <c r="E36" s="56"/>
      <c r="F36" s="56"/>
      <c r="G36" s="56"/>
      <c r="H36" s="56"/>
      <c r="I36" s="56"/>
      <c r="J36" s="56"/>
      <c r="K36" s="56"/>
      <c r="L36" s="56"/>
    </row>
    <row r="37" spans="1:12" ht="22" customHeight="1" x14ac:dyDescent="0.3">
      <c r="A37" s="33" cm="1">
        <f t="array" ref="A37">IFERROR(INDEX(Control!$C$4:$C$32,SMALL(IF(Control!$B$4:$B$32="Sí",ROW(Control!$B$4:$B$32)),26)-3)-INDEX(Control!$D$4:$D$32,SMALL(IF(Control!$B$4:$B$32="Sí",ROW(Control!$B$4:$B$32)),26)-3)+INDEX(Control!$E$4:$E$32,SMALL(IF(Control!$B$4:$B$32="Sí",ROW(Control!$B$4:$B$32)),26)-3)-SUM(INDEX(Control!$F$4:H$32,SMALL(IF(Control!$B$4:$B$32="Sí",ROW(Control!$B$4:$B$32)),26)-3,0)),"")</f>
        <v>0</v>
      </c>
      <c r="B37" s="57" t="str" cm="1">
        <f t="array" ref="B37">IFERROR(INDEX(Control!$A$4:$A$32,SMALL(IF(Control!$B$4:$B$32="Sí",ROW(Control!$B$4:$B$32)),26)-3)&amp;IF(INDEX(Configuración!$C$10:$C$38,SMALL(IF(Control!$B$4:$B$32="Sí",ROW(Control!$B$4:$B$32)),26)-3)="Sí"," (solo para Enseñanzas Profesionales)",""),"")</f>
        <v>VIOLA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</row>
    <row r="38" spans="1:12" ht="22" customHeight="1" x14ac:dyDescent="0.3">
      <c r="A38" s="32" cm="1">
        <f t="array" ref="A38">IFERROR(INDEX(Control!$C$4:$C$32,SMALL(IF(Control!$B$4:$B$32="Sí",ROW(Control!$B$4:$B$32)),27)-3)-INDEX(Control!$D$4:$D$32,SMALL(IF(Control!$B$4:$B$32="Sí",ROW(Control!$B$4:$B$32)),27)-3)+INDEX(Control!$E$4:$E$32,SMALL(IF(Control!$B$4:$B$32="Sí",ROW(Control!$B$4:$B$32)),27)-3)-SUM(INDEX(Control!$F$4:H$32,SMALL(IF(Control!$B$4:$B$32="Sí",ROW(Control!$B$4:$B$32)),27)-3,0)),"")</f>
        <v>0</v>
      </c>
      <c r="B38" s="55" t="str" cm="1">
        <f t="array" ref="B38">IFERROR(INDEX(Control!$A$4:$A$32,SMALL(IF(Control!$B$4:$B$32="Sí",ROW(Control!$B$4:$B$32)),27)-3)&amp;IF(INDEX(Configuración!$C$10:$C$38,SMALL(IF(Control!$B$4:$B$32="Sí",ROW(Control!$B$4:$B$32)),27)-3)="Sí"," (solo para Enseñanzas Profesionales)",""),"")</f>
        <v>VIOLA DA GAMBA</v>
      </c>
      <c r="C38" s="56"/>
      <c r="D38" s="56"/>
      <c r="E38" s="56"/>
      <c r="F38" s="56"/>
      <c r="G38" s="56"/>
      <c r="H38" s="56"/>
      <c r="I38" s="56"/>
      <c r="J38" s="56"/>
      <c r="K38" s="56"/>
      <c r="L38" s="56"/>
    </row>
    <row r="39" spans="1:12" ht="22" customHeight="1" x14ac:dyDescent="0.3">
      <c r="A39" s="33" cm="1">
        <f t="array" ref="A39">IFERROR(INDEX(Control!$C$4:$C$32,SMALL(IF(Control!$B$4:$B$32="Sí",ROW(Control!$B$4:$B$32)),28)-3)-INDEX(Control!$D$4:$D$32,SMALL(IF(Control!$B$4:$B$32="Sí",ROW(Control!$B$4:$B$32)),28)-3)+INDEX(Control!$E$4:$E$32,SMALL(IF(Control!$B$4:$B$32="Sí",ROW(Control!$B$4:$B$32)),28)-3)-SUM(INDEX(Control!$F$4:H$32,SMALL(IF(Control!$B$4:$B$32="Sí",ROW(Control!$B$4:$B$32)),28)-3,0)),"")</f>
        <v>0</v>
      </c>
      <c r="B39" s="57" t="str" cm="1">
        <f t="array" ref="B39">IFERROR(INDEX(Control!$A$4:$A$32,SMALL(IF(Control!$B$4:$B$32="Sí",ROW(Control!$B$4:$B$32)),28)-3)&amp;IF(INDEX(Configuración!$C$10:$C$38,SMALL(IF(Control!$B$4:$B$32="Sí",ROW(Control!$B$4:$B$32)),28)-3)="Sí"," (solo para Enseñanzas Profesionales)",""),"")</f>
        <v>VIOLÍN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</row>
    <row r="40" spans="1:12" ht="22" customHeight="1" x14ac:dyDescent="0.3">
      <c r="A40" s="32" cm="1">
        <f t="array" ref="A40">IFERROR(INDEX(Control!$C$4:$C$32,SMALL(IF(Control!$B$4:$B$32="Sí",ROW(Control!$B$4:$B$32)),29)-3)-INDEX(Control!$D$4:$D$32,SMALL(IF(Control!$B$4:$B$32="Sí",ROW(Control!$B$4:$B$32)),29)-3)+INDEX(Control!$E$4:$E$32,SMALL(IF(Control!$B$4:$B$32="Sí",ROW(Control!$B$4:$B$32)),29)-3)-SUM(INDEX(Control!$F$4:H$32,SMALL(IF(Control!$B$4:$B$32="Sí",ROW(Control!$B$4:$B$32)),29)-3,0)),"")</f>
        <v>0</v>
      </c>
      <c r="B40" s="55" t="str" cm="1">
        <f t="array" ref="B40">IFERROR(INDEX(Control!$A$4:$A$32,SMALL(IF(Control!$B$4:$B$32="Sí",ROW(Control!$B$4:$B$32)),29)-3)&amp;IF(INDEX(Configuración!$C$10:$C$38,SMALL(IF(Control!$B$4:$B$32="Sí",ROW(Control!$B$4:$B$32)),29)-3)="Sí"," (solo para Enseñanzas Profesionales)",""),"")</f>
        <v>VIOLONCHELO</v>
      </c>
      <c r="C40" s="56"/>
      <c r="D40" s="56"/>
      <c r="E40" s="56"/>
      <c r="F40" s="56"/>
      <c r="G40" s="56"/>
      <c r="H40" s="56"/>
      <c r="I40" s="56"/>
      <c r="J40" s="56"/>
      <c r="K40" s="56"/>
      <c r="L40" s="56"/>
    </row>
    <row r="41" spans="1:12" ht="22" customHeight="1" thickBot="1" x14ac:dyDescent="0.35">
      <c r="A41" s="43" t="str" cm="1">
        <f t="array" ref="A41">IFERROR(INDEX(Control!$C$4:$C$32,SMALL(IF(Control!$B$4:$B$32="Sí",ROW(Control!$B$4:$B$32)),30)-3)-INDEX(Control!$D$4:$D$32,SMALL(IF(Control!$B$4:$B$32="Sí",ROW(Control!$B$4:$B$32)),30)-3)+INDEX(Control!$E$4:$E$32,SMALL(IF(Control!$B$4:$B$32="Sí",ROW(Control!$B$4:$B$32)),30)-3)-SUM(INDEX(Control!$F$4:H$32,SMALL(IF(Control!$B$4:$B$32="Sí",ROW(Control!$B$4:$B$32)),30)-3,0)),"")</f>
        <v/>
      </c>
      <c r="B41" s="70" t="str" cm="1">
        <f t="array" ref="B41">IFERROR(INDEX(Control!$A$4:$A$32,SMALL(IF(Control!$B$4:$B$32="Sí",ROW(Control!$B$4:$B$32)),30)-3)&amp;IF(INDEX(Configuración!$C$10:$C$38,SMALL(IF(Control!$B$4:$B$32="Sí",ROW(Control!$B$4:$B$32)),30)-3)="Sí"," (solo para Enseñanzas Profesionales)",""),"")</f>
        <v/>
      </c>
      <c r="C41" s="71"/>
      <c r="D41" s="71"/>
      <c r="E41" s="71"/>
      <c r="F41" s="71"/>
      <c r="G41" s="71"/>
      <c r="H41" s="71"/>
      <c r="I41" s="71"/>
      <c r="J41" s="71"/>
      <c r="K41" s="71"/>
      <c r="L41" s="71"/>
    </row>
    <row r="42" spans="1:12" ht="30" customHeight="1" thickTop="1" x14ac:dyDescent="0.3">
      <c r="A42" s="44">
        <f>SUM(A12:A41)</f>
        <v>0</v>
      </c>
      <c r="B42" s="54" t="s">
        <v>188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</row>
    <row r="43" spans="1:12" ht="20" customHeight="1" x14ac:dyDescent="0.2">
      <c r="A43" s="68" t="s">
        <v>113</v>
      </c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</row>
    <row r="44" spans="1:12" ht="14" customHeight="1" x14ac:dyDescent="0.2">
      <c r="A44" s="29" t="s">
        <v>67</v>
      </c>
      <c r="B44" s="65" t="s">
        <v>41</v>
      </c>
      <c r="C44" s="65"/>
      <c r="D44" s="65"/>
      <c r="E44" s="65"/>
      <c r="F44" s="65"/>
      <c r="G44" s="29" t="s">
        <v>79</v>
      </c>
      <c r="H44" s="65" t="s">
        <v>52</v>
      </c>
      <c r="I44" s="65"/>
      <c r="J44" s="65"/>
      <c r="K44" s="65"/>
      <c r="L44" s="65"/>
    </row>
    <row r="45" spans="1:12" ht="14" customHeight="1" x14ac:dyDescent="0.2">
      <c r="A45" s="29" t="s">
        <v>68</v>
      </c>
      <c r="B45" s="65" t="s">
        <v>42</v>
      </c>
      <c r="C45" s="65"/>
      <c r="D45" s="65"/>
      <c r="E45" s="65"/>
      <c r="F45" s="65"/>
      <c r="G45" s="29" t="s">
        <v>80</v>
      </c>
      <c r="H45" s="65" t="s">
        <v>53</v>
      </c>
      <c r="I45" s="65"/>
      <c r="J45" s="65"/>
      <c r="K45" s="65"/>
      <c r="L45" s="65"/>
    </row>
    <row r="46" spans="1:12" ht="14" customHeight="1" x14ac:dyDescent="0.2">
      <c r="A46" s="29" t="s">
        <v>69</v>
      </c>
      <c r="B46" s="65" t="s">
        <v>43</v>
      </c>
      <c r="C46" s="65"/>
      <c r="D46" s="65"/>
      <c r="E46" s="65"/>
      <c r="F46" s="65"/>
      <c r="G46" s="29" t="s">
        <v>81</v>
      </c>
      <c r="H46" s="65" t="s">
        <v>54</v>
      </c>
      <c r="I46" s="65"/>
      <c r="J46" s="65"/>
      <c r="K46" s="65"/>
      <c r="L46" s="65"/>
    </row>
    <row r="47" spans="1:12" ht="14" customHeight="1" x14ac:dyDescent="0.2">
      <c r="A47" s="28" t="s">
        <v>70</v>
      </c>
      <c r="B47" s="66" t="s">
        <v>44</v>
      </c>
      <c r="C47" s="65"/>
      <c r="D47" s="65"/>
      <c r="E47" s="65"/>
      <c r="F47" s="65"/>
      <c r="G47" s="29" t="s">
        <v>82</v>
      </c>
      <c r="H47" s="65" t="s">
        <v>55</v>
      </c>
      <c r="I47" s="65"/>
      <c r="J47" s="65"/>
      <c r="K47" s="65"/>
      <c r="L47" s="65"/>
    </row>
    <row r="48" spans="1:12" ht="14" customHeight="1" x14ac:dyDescent="0.2">
      <c r="A48" s="29" t="s">
        <v>71</v>
      </c>
      <c r="B48" s="65" t="s">
        <v>45</v>
      </c>
      <c r="C48" s="65"/>
      <c r="D48" s="65"/>
      <c r="E48" s="65"/>
      <c r="F48" s="65"/>
      <c r="G48" s="29" t="s">
        <v>83</v>
      </c>
      <c r="H48" s="65" t="s">
        <v>56</v>
      </c>
      <c r="I48" s="65"/>
      <c r="J48" s="65"/>
      <c r="K48" s="65"/>
      <c r="L48" s="65"/>
    </row>
    <row r="49" spans="1:12" ht="14" customHeight="1" x14ac:dyDescent="0.2">
      <c r="A49" s="29" t="s">
        <v>72</v>
      </c>
      <c r="B49" s="65" t="s">
        <v>195</v>
      </c>
      <c r="C49" s="65"/>
      <c r="D49" s="65"/>
      <c r="E49" s="65"/>
      <c r="F49" s="65"/>
      <c r="G49" s="29" t="s">
        <v>84</v>
      </c>
      <c r="H49" s="65" t="s">
        <v>57</v>
      </c>
      <c r="I49" s="65"/>
      <c r="J49" s="65"/>
      <c r="K49" s="65"/>
      <c r="L49" s="65"/>
    </row>
    <row r="50" spans="1:12" ht="14" customHeight="1" x14ac:dyDescent="0.2">
      <c r="A50" s="29" t="s">
        <v>73</v>
      </c>
      <c r="B50" s="65" t="s">
        <v>46</v>
      </c>
      <c r="C50" s="65"/>
      <c r="D50" s="65"/>
      <c r="E50" s="65"/>
      <c r="F50" s="65"/>
      <c r="G50" s="29" t="s">
        <v>85</v>
      </c>
      <c r="H50" s="65" t="s">
        <v>58</v>
      </c>
      <c r="I50" s="65"/>
      <c r="J50" s="65"/>
      <c r="K50" s="65"/>
      <c r="L50" s="65"/>
    </row>
    <row r="51" spans="1:12" ht="14" customHeight="1" x14ac:dyDescent="0.2">
      <c r="A51" s="29" t="s">
        <v>74</v>
      </c>
      <c r="B51" s="65" t="s">
        <v>47</v>
      </c>
      <c r="C51" s="65"/>
      <c r="D51" s="65"/>
      <c r="E51" s="65"/>
      <c r="F51" s="65"/>
      <c r="G51" s="29" t="s">
        <v>86</v>
      </c>
      <c r="H51" s="65" t="s">
        <v>59</v>
      </c>
      <c r="I51" s="65"/>
      <c r="J51" s="65"/>
      <c r="K51" s="65"/>
      <c r="L51" s="65"/>
    </row>
    <row r="52" spans="1:12" ht="14" customHeight="1" x14ac:dyDescent="0.2">
      <c r="A52" s="29" t="s">
        <v>75</v>
      </c>
      <c r="B52" s="65" t="s">
        <v>48</v>
      </c>
      <c r="C52" s="65"/>
      <c r="D52" s="65"/>
      <c r="E52" s="65"/>
      <c r="F52" s="65"/>
      <c r="G52" s="29" t="s">
        <v>87</v>
      </c>
      <c r="H52" s="65" t="s">
        <v>60</v>
      </c>
      <c r="I52" s="65"/>
      <c r="J52" s="65"/>
      <c r="K52" s="65"/>
      <c r="L52" s="65"/>
    </row>
    <row r="53" spans="1:12" ht="14" customHeight="1" x14ac:dyDescent="0.2">
      <c r="A53" s="29" t="s">
        <v>76</v>
      </c>
      <c r="B53" s="65" t="s">
        <v>49</v>
      </c>
      <c r="C53" s="65"/>
      <c r="D53" s="65"/>
      <c r="E53" s="65"/>
      <c r="F53" s="65"/>
      <c r="G53" s="29" t="s">
        <v>88</v>
      </c>
      <c r="H53" s="65" t="s">
        <v>61</v>
      </c>
      <c r="I53" s="65"/>
      <c r="J53" s="65"/>
      <c r="K53" s="65"/>
      <c r="L53" s="65"/>
    </row>
    <row r="54" spans="1:12" ht="14" customHeight="1" x14ac:dyDescent="0.2">
      <c r="A54" s="29" t="s">
        <v>77</v>
      </c>
      <c r="B54" s="65" t="s">
        <v>50</v>
      </c>
      <c r="C54" s="65"/>
      <c r="D54" s="65"/>
      <c r="E54" s="65"/>
      <c r="F54" s="65"/>
      <c r="G54" s="29" t="s">
        <v>89</v>
      </c>
      <c r="H54" s="65" t="s">
        <v>62</v>
      </c>
      <c r="I54" s="65"/>
      <c r="J54" s="65"/>
      <c r="K54" s="65"/>
      <c r="L54" s="65"/>
    </row>
    <row r="55" spans="1:12" ht="14" customHeight="1" x14ac:dyDescent="0.2">
      <c r="A55" s="29" t="s">
        <v>78</v>
      </c>
      <c r="B55" s="65" t="s">
        <v>51</v>
      </c>
      <c r="C55" s="65"/>
      <c r="D55" s="65"/>
      <c r="E55" s="65"/>
      <c r="F55" s="65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19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E51F0-3B8D-4E4E-A98A-2E799ECB829B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9" t="s">
        <v>65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spans="1:12" ht="42" customHeight="1" x14ac:dyDescent="0.4">
      <c r="A2" s="60">
        <f>Configuración!B3</f>
        <v>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1:12" ht="24" customHeight="1" x14ac:dyDescent="0.25">
      <c r="A3" s="61" t="str">
        <f>"Curso académico: "&amp;Configuración!B4</f>
        <v xml:space="preserve">Curso académico: 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34" customHeight="1" x14ac:dyDescent="0.3">
      <c r="A4" s="62" t="s">
        <v>191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ht="6" customHeight="1" x14ac:dyDescent="0.2"/>
    <row r="6" spans="1:12" ht="22" customHeight="1" thickBot="1" x14ac:dyDescent="0.25">
      <c r="A6" s="63" t="s">
        <v>66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</row>
    <row r="7" spans="1:12" ht="22" customHeight="1" thickBot="1" x14ac:dyDescent="0.25">
      <c r="A7" s="21" t="s">
        <v>67</v>
      </c>
      <c r="B7" s="21" t="s">
        <v>68</v>
      </c>
      <c r="C7" s="21" t="s">
        <v>69</v>
      </c>
      <c r="D7" s="21" t="s">
        <v>70</v>
      </c>
      <c r="E7" s="15" t="s">
        <v>71</v>
      </c>
      <c r="F7" s="18" t="s">
        <v>72</v>
      </c>
      <c r="G7" s="18" t="s">
        <v>73</v>
      </c>
      <c r="H7" s="18" t="s">
        <v>74</v>
      </c>
      <c r="I7" s="18" t="s">
        <v>75</v>
      </c>
      <c r="J7" s="18" t="s">
        <v>76</v>
      </c>
      <c r="K7" s="18" t="s">
        <v>77</v>
      </c>
      <c r="L7" s="19" t="s">
        <v>78</v>
      </c>
    </row>
    <row r="8" spans="1:12" ht="22" customHeight="1" thickBot="1" x14ac:dyDescent="0.25">
      <c r="A8" s="17" t="s">
        <v>79</v>
      </c>
      <c r="B8" s="17" t="s">
        <v>80</v>
      </c>
      <c r="C8" s="17" t="s">
        <v>81</v>
      </c>
      <c r="D8" s="17" t="s">
        <v>82</v>
      </c>
      <c r="E8" s="17" t="s">
        <v>83</v>
      </c>
      <c r="F8" s="17" t="s">
        <v>84</v>
      </c>
      <c r="G8" s="17" t="s">
        <v>85</v>
      </c>
      <c r="H8" s="17" t="s">
        <v>86</v>
      </c>
      <c r="I8" s="17" t="s">
        <v>87</v>
      </c>
      <c r="J8" s="17" t="s">
        <v>88</v>
      </c>
      <c r="K8" s="17" t="s">
        <v>89</v>
      </c>
      <c r="L8" s="20"/>
    </row>
    <row r="9" spans="1:12" ht="20" customHeight="1" x14ac:dyDescent="0.2">
      <c r="A9" s="64" t="s">
        <v>192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</row>
    <row r="10" spans="1:12" ht="6" customHeight="1" x14ac:dyDescent="0.2"/>
    <row r="11" spans="1:12" ht="26" customHeight="1" x14ac:dyDescent="0.25">
      <c r="A11" s="31" t="s">
        <v>91</v>
      </c>
      <c r="B11" s="67" t="s">
        <v>4</v>
      </c>
      <c r="C11" s="67"/>
      <c r="D11" s="67"/>
      <c r="E11" s="67"/>
      <c r="F11" s="67"/>
      <c r="G11" s="67"/>
      <c r="H11" s="67"/>
      <c r="I11" s="67"/>
      <c r="J11" s="67"/>
      <c r="K11" s="67"/>
      <c r="L11" s="67"/>
    </row>
    <row r="12" spans="1:12" ht="22" customHeight="1" x14ac:dyDescent="0.3">
      <c r="A12" s="32" cm="1">
        <f t="array" ref="A12">IFERROR(INDEX(Control!$C$4:$C$32,SMALL(IF(Control!$B$4:$B$32="Sí",ROW(Control!$B$4:$B$32)),1)-3)-INDEX(Control!$D$4:$D$32,SMALL(IF(Control!$B$4:$B$32="Sí",ROW(Control!$B$4:$B$32)),1)-3)+INDEX(Control!$E$4:$E$32,SMALL(IF(Control!$B$4:$B$32="Sí",ROW(Control!$B$4:$B$32)),1)-3)-SUM(INDEX(Control!$F$4:I$32,SMALL(IF(Control!$B$4:$B$32="Sí",ROW(Control!$B$4:$B$32)),1)-3,0)),"")</f>
        <v>0</v>
      </c>
      <c r="B12" s="55" t="str" cm="1">
        <f t="array" ref="B12">IFERROR(INDEX(Control!$A$4:$A$32,SMALL(IF(Control!$B$4:$B$32="Sí",ROW(Control!$B$4:$B$32)),1)-3)&amp;IF(INDEX(Configuración!$C$10:$C$38,SMALL(IF(Control!$B$4:$B$32="Sí",ROW(Control!$B$4:$B$32)),1)-3)="Sí"," (solo para Enseñanzas Profesionales)",""),"")</f>
        <v>ACORDEÓN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</row>
    <row r="13" spans="1:12" ht="22" customHeight="1" x14ac:dyDescent="0.3">
      <c r="A13" s="33" cm="1">
        <f t="array" ref="A13">IFERROR(INDEX(Control!$C$4:$C$32,SMALL(IF(Control!$B$4:$B$32="Sí",ROW(Control!$B$4:$B$32)),2)-3)-INDEX(Control!$D$4:$D$32,SMALL(IF(Control!$B$4:$B$32="Sí",ROW(Control!$B$4:$B$32)),2)-3)+INDEX(Control!$E$4:$E$32,SMALL(IF(Control!$B$4:$B$32="Sí",ROW(Control!$B$4:$B$32)),2)-3)-SUM(INDEX(Control!$F$4:I$32,SMALL(IF(Control!$B$4:$B$32="Sí",ROW(Control!$B$4:$B$32)),2)-3,0)),"")</f>
        <v>0</v>
      </c>
      <c r="B13" s="57" t="str" cm="1">
        <f t="array" ref="B13">IFERROR(INDEX(Control!$A$4:$A$32,SMALL(IF(Control!$B$4:$B$32="Sí",ROW(Control!$B$4:$B$32)),2)-3)&amp;IF(INDEX(Configuración!$C$10:$C$38,SMALL(IF(Control!$B$4:$B$32="Sí",ROW(Control!$B$4:$B$32)),2)-3)="Sí"," (solo para Enseñanzas Profesionales)",""),"")</f>
        <v>ARPA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</row>
    <row r="14" spans="1:12" ht="22" customHeight="1" x14ac:dyDescent="0.3">
      <c r="A14" s="32" cm="1">
        <f t="array" ref="A14">IFERROR(INDEX(Control!$C$4:$C$32,SMALL(IF(Control!$B$4:$B$32="Sí",ROW(Control!$B$4:$B$32)),3)-3)-INDEX(Control!$D$4:$D$32,SMALL(IF(Control!$B$4:$B$32="Sí",ROW(Control!$B$4:$B$32)),3)-3)+INDEX(Control!$E$4:$E$32,SMALL(IF(Control!$B$4:$B$32="Sí",ROW(Control!$B$4:$B$32)),3)-3)-SUM(INDEX(Control!$F$4:I$32,SMALL(IF(Control!$B$4:$B$32="Sí",ROW(Control!$B$4:$B$32)),3)-3,0)),"")</f>
        <v>0</v>
      </c>
      <c r="B14" s="55" t="str" cm="1">
        <f t="array" ref="B14">IFERROR(INDEX(Control!$A$4:$A$32,SMALL(IF(Control!$B$4:$B$32="Sí",ROW(Control!$B$4:$B$32)),3)-3)&amp;IF(INDEX(Configuración!$C$10:$C$38,SMALL(IF(Control!$B$4:$B$32="Sí",ROW(Control!$B$4:$B$32)),3)-3)="Sí"," (solo para Enseñanzas Profesionales)",""),"")</f>
        <v>BAJO ELÉCTRICO</v>
      </c>
      <c r="C14" s="56"/>
      <c r="D14" s="56"/>
      <c r="E14" s="56"/>
      <c r="F14" s="56"/>
      <c r="G14" s="56"/>
      <c r="H14" s="56"/>
      <c r="I14" s="56"/>
      <c r="J14" s="56"/>
      <c r="K14" s="56"/>
      <c r="L14" s="56"/>
    </row>
    <row r="15" spans="1:12" ht="22" customHeight="1" x14ac:dyDescent="0.3">
      <c r="A15" s="33" cm="1">
        <f t="array" ref="A15">IFERROR(INDEX(Control!$C$4:$C$32,SMALL(IF(Control!$B$4:$B$32="Sí",ROW(Control!$B$4:$B$32)),4)-3)-INDEX(Control!$D$4:$D$32,SMALL(IF(Control!$B$4:$B$32="Sí",ROW(Control!$B$4:$B$32)),4)-3)+INDEX(Control!$E$4:$E$32,SMALL(IF(Control!$B$4:$B$32="Sí",ROW(Control!$B$4:$B$32)),4)-3)-SUM(INDEX(Control!$F$4:I$32,SMALL(IF(Control!$B$4:$B$32="Sí",ROW(Control!$B$4:$B$32)),4)-3,0)),"")</f>
        <v>0</v>
      </c>
      <c r="B15" s="57" t="str" cm="1">
        <f t="array" ref="B15">IFERROR(INDEX(Control!$A$4:$A$32,SMALL(IF(Control!$B$4:$B$32="Sí",ROW(Control!$B$4:$B$32)),4)-3)&amp;IF(INDEX(Configuración!$C$10:$C$38,SMALL(IF(Control!$B$4:$B$32="Sí",ROW(Control!$B$4:$B$32)),4)-3)="Sí"," (solo para Enseñanzas Profesionales)",""),"")</f>
        <v>CANTO (solo para Enseñanzas Profesionales)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</row>
    <row r="16" spans="1:12" ht="22" customHeight="1" x14ac:dyDescent="0.3">
      <c r="A16" s="32" cm="1">
        <f t="array" ref="A16">IFERROR(INDEX(Control!$C$4:$C$32,SMALL(IF(Control!$B$4:$B$32="Sí",ROW(Control!$B$4:$B$32)),5)-3)-INDEX(Control!$D$4:$D$32,SMALL(IF(Control!$B$4:$B$32="Sí",ROW(Control!$B$4:$B$32)),5)-3)+INDEX(Control!$E$4:$E$32,SMALL(IF(Control!$B$4:$B$32="Sí",ROW(Control!$B$4:$B$32)),5)-3)-SUM(INDEX(Control!$F$4:I$32,SMALL(IF(Control!$B$4:$B$32="Sí",ROW(Control!$B$4:$B$32)),5)-3,0)),"")</f>
        <v>0</v>
      </c>
      <c r="B16" s="55" t="str" cm="1">
        <f t="array" ref="B16">IFERROR(INDEX(Control!$A$4:$A$32,SMALL(IF(Control!$B$4:$B$32="Sí",ROW(Control!$B$4:$B$32)),5)-3)&amp;IF(INDEX(Configuración!$C$10:$C$38,SMALL(IF(Control!$B$4:$B$32="Sí",ROW(Control!$B$4:$B$32)),5)-3)="Sí"," (solo para Enseñanzas Profesionales)",""),"")</f>
        <v>CANTO VALENCIANO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</row>
    <row r="17" spans="1:12" ht="22" customHeight="1" x14ac:dyDescent="0.3">
      <c r="A17" s="33" cm="1">
        <f t="array" ref="A17">IFERROR(INDEX(Control!$C$4:$C$32,SMALL(IF(Control!$B$4:$B$32="Sí",ROW(Control!$B$4:$B$32)),6)-3)-INDEX(Control!$D$4:$D$32,SMALL(IF(Control!$B$4:$B$32="Sí",ROW(Control!$B$4:$B$32)),6)-3)+INDEX(Control!$E$4:$E$32,SMALL(IF(Control!$B$4:$B$32="Sí",ROW(Control!$B$4:$B$32)),6)-3)-SUM(INDEX(Control!$F$4:I$32,SMALL(IF(Control!$B$4:$B$32="Sí",ROW(Control!$B$4:$B$32)),6)-3,0)),"")</f>
        <v>0</v>
      </c>
      <c r="B17" s="57" t="str" cm="1">
        <f t="array" ref="B17">IFERROR(INDEX(Control!$A$4:$A$32,SMALL(IF(Control!$B$4:$B$32="Sí",ROW(Control!$B$4:$B$32)),6)-3)&amp;IF(INDEX(Configuración!$C$10:$C$38,SMALL(IF(Control!$B$4:$B$32="Sí",ROW(Control!$B$4:$B$32)),6)-3)="Sí"," (solo para Enseñanzas Profesionales)",""),"")</f>
        <v>CLARINETE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</row>
    <row r="18" spans="1:12" ht="22" customHeight="1" x14ac:dyDescent="0.3">
      <c r="A18" s="32" cm="1">
        <f t="array" ref="A18">IFERROR(INDEX(Control!$C$4:$C$32,SMALL(IF(Control!$B$4:$B$32="Sí",ROW(Control!$B$4:$B$32)),7)-3)-INDEX(Control!$D$4:$D$32,SMALL(IF(Control!$B$4:$B$32="Sí",ROW(Control!$B$4:$B$32)),7)-3)+INDEX(Control!$E$4:$E$32,SMALL(IF(Control!$B$4:$B$32="Sí",ROW(Control!$B$4:$B$32)),7)-3)-SUM(INDEX(Control!$F$4:I$32,SMALL(IF(Control!$B$4:$B$32="Sí",ROW(Control!$B$4:$B$32)),7)-3,0)),"")</f>
        <v>0</v>
      </c>
      <c r="B18" s="55" t="str" cm="1">
        <f t="array" ref="B18">IFERROR(INDEX(Control!$A$4:$A$32,SMALL(IF(Control!$B$4:$B$32="Sí",ROW(Control!$B$4:$B$32)),7)-3)&amp;IF(INDEX(Configuración!$C$10:$C$38,SMALL(IF(Control!$B$4:$B$32="Sí",ROW(Control!$B$4:$B$32)),7)-3)="Sí"," (solo para Enseñanzas Profesionales)",""),"")</f>
        <v>CLAVECÍN</v>
      </c>
      <c r="C18" s="56"/>
      <c r="D18" s="56"/>
      <c r="E18" s="56"/>
      <c r="F18" s="56"/>
      <c r="G18" s="56"/>
      <c r="H18" s="56"/>
      <c r="I18" s="56"/>
      <c r="J18" s="56"/>
      <c r="K18" s="56"/>
      <c r="L18" s="56"/>
    </row>
    <row r="19" spans="1:12" ht="22" customHeight="1" x14ac:dyDescent="0.3">
      <c r="A19" s="33" cm="1">
        <f t="array" ref="A19">IFERROR(INDEX(Control!$C$4:$C$32,SMALL(IF(Control!$B$4:$B$32="Sí",ROW(Control!$B$4:$B$32)),8)-3)-INDEX(Control!$D$4:$D$32,SMALL(IF(Control!$B$4:$B$32="Sí",ROW(Control!$B$4:$B$32)),8)-3)+INDEX(Control!$E$4:$E$32,SMALL(IF(Control!$B$4:$B$32="Sí",ROW(Control!$B$4:$B$32)),8)-3)-SUM(INDEX(Control!$F$4:I$32,SMALL(IF(Control!$B$4:$B$32="Sí",ROW(Control!$B$4:$B$32)),8)-3,0)),"")</f>
        <v>0</v>
      </c>
      <c r="B19" s="57" t="str" cm="1">
        <f t="array" ref="B19">IFERROR(INDEX(Control!$A$4:$A$32,SMALL(IF(Control!$B$4:$B$32="Sí",ROW(Control!$B$4:$B$32)),8)-3)&amp;IF(INDEX(Configuración!$C$10:$C$38,SMALL(IF(Control!$B$4:$B$32="Sí",ROW(Control!$B$4:$B$32)),8)-3)="Sí"," (solo para Enseñanzas Profesionales)",""),"")</f>
        <v>CONTRABAJO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</row>
    <row r="20" spans="1:12" ht="22" customHeight="1" x14ac:dyDescent="0.3">
      <c r="A20" s="32" cm="1">
        <f t="array" ref="A20">IFERROR(INDEX(Control!$C$4:$C$32,SMALL(IF(Control!$B$4:$B$32="Sí",ROW(Control!$B$4:$B$32)),9)-3)-INDEX(Control!$D$4:$D$32,SMALL(IF(Control!$B$4:$B$32="Sí",ROW(Control!$B$4:$B$32)),9)-3)+INDEX(Control!$E$4:$E$32,SMALL(IF(Control!$B$4:$B$32="Sí",ROW(Control!$B$4:$B$32)),9)-3)-SUM(INDEX(Control!$F$4:I$32,SMALL(IF(Control!$B$4:$B$32="Sí",ROW(Control!$B$4:$B$32)),9)-3,0)),"")</f>
        <v>0</v>
      </c>
      <c r="B20" s="55" t="str" cm="1">
        <f t="array" ref="B20">IFERROR(INDEX(Control!$A$4:$A$32,SMALL(IF(Control!$B$4:$B$32="Sí",ROW(Control!$B$4:$B$32)),9)-3)&amp;IF(INDEX(Configuración!$C$10:$C$38,SMALL(IF(Control!$B$4:$B$32="Sí",ROW(Control!$B$4:$B$32)),9)-3)="Sí"," (solo para Enseñanzas Profesionales)",""),"")</f>
        <v>DULZAINA</v>
      </c>
      <c r="C20" s="56"/>
      <c r="D20" s="56"/>
      <c r="E20" s="56"/>
      <c r="F20" s="56"/>
      <c r="G20" s="56"/>
      <c r="H20" s="56"/>
      <c r="I20" s="56"/>
      <c r="J20" s="56"/>
      <c r="K20" s="56"/>
      <c r="L20" s="56"/>
    </row>
    <row r="21" spans="1:12" ht="22" customHeight="1" x14ac:dyDescent="0.3">
      <c r="A21" s="33" cm="1">
        <f t="array" ref="A21">IFERROR(INDEX(Control!$C$4:$C$32,SMALL(IF(Control!$B$4:$B$32="Sí",ROW(Control!$B$4:$B$32)),10)-3)-INDEX(Control!$D$4:$D$32,SMALL(IF(Control!$B$4:$B$32="Sí",ROW(Control!$B$4:$B$32)),10)-3)+INDEX(Control!$E$4:$E$32,SMALL(IF(Control!$B$4:$B$32="Sí",ROW(Control!$B$4:$B$32)),10)-3)-SUM(INDEX(Control!$F$4:I$32,SMALL(IF(Control!$B$4:$B$32="Sí",ROW(Control!$B$4:$B$32)),10)-3,0)),"")</f>
        <v>0</v>
      </c>
      <c r="B21" s="57" t="str" cm="1">
        <f t="array" ref="B21">IFERROR(INDEX(Control!$A$4:$A$32,SMALL(IF(Control!$B$4:$B$32="Sí",ROW(Control!$B$4:$B$32)),10)-3)&amp;IF(INDEX(Configuración!$C$10:$C$38,SMALL(IF(Control!$B$4:$B$32="Sí",ROW(Control!$B$4:$B$32)),10)-3)="Sí"," (solo para Enseñanzas Profesionales)",""),"")</f>
        <v>FAGOT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</row>
    <row r="22" spans="1:12" ht="22" customHeight="1" x14ac:dyDescent="0.3">
      <c r="A22" s="32" cm="1">
        <f t="array" ref="A22">IFERROR(INDEX(Control!$C$4:$C$32,SMALL(IF(Control!$B$4:$B$32="Sí",ROW(Control!$B$4:$B$32)),11)-3)-INDEX(Control!$D$4:$D$32,SMALL(IF(Control!$B$4:$B$32="Sí",ROW(Control!$B$4:$B$32)),11)-3)+INDEX(Control!$E$4:$E$32,SMALL(IF(Control!$B$4:$B$32="Sí",ROW(Control!$B$4:$B$32)),11)-3)-SUM(INDEX(Control!$F$4:I$32,SMALL(IF(Control!$B$4:$B$32="Sí",ROW(Control!$B$4:$B$32)),11)-3,0)),"")</f>
        <v>0</v>
      </c>
      <c r="B22" s="55" t="str" cm="1">
        <f t="array" ref="B22">IFERROR(INDEX(Control!$A$4:$A$32,SMALL(IF(Control!$B$4:$B$32="Sí",ROW(Control!$B$4:$B$32)),11)-3)&amp;IF(INDEX(Configuración!$C$10:$C$38,SMALL(IF(Control!$B$4:$B$32="Sí",ROW(Control!$B$4:$B$32)),11)-3)="Sí"," (solo para Enseñanzas Profesionales)",""),"")</f>
        <v>FLAUTA</v>
      </c>
      <c r="C22" s="56"/>
      <c r="D22" s="56"/>
      <c r="E22" s="56"/>
      <c r="F22" s="56"/>
      <c r="G22" s="56"/>
      <c r="H22" s="56"/>
      <c r="I22" s="56"/>
      <c r="J22" s="56"/>
      <c r="K22" s="56"/>
      <c r="L22" s="56"/>
    </row>
    <row r="23" spans="1:12" ht="22" customHeight="1" x14ac:dyDescent="0.3">
      <c r="A23" s="33" cm="1">
        <f t="array" ref="A23">IFERROR(INDEX(Control!$C$4:$C$32,SMALL(IF(Control!$B$4:$B$32="Sí",ROW(Control!$B$4:$B$32)),12)-3)-INDEX(Control!$D$4:$D$32,SMALL(IF(Control!$B$4:$B$32="Sí",ROW(Control!$B$4:$B$32)),12)-3)+INDEX(Control!$E$4:$E$32,SMALL(IF(Control!$B$4:$B$32="Sí",ROW(Control!$B$4:$B$32)),12)-3)-SUM(INDEX(Control!$F$4:I$32,SMALL(IF(Control!$B$4:$B$32="Sí",ROW(Control!$B$4:$B$32)),12)-3,0)),"")</f>
        <v>0</v>
      </c>
      <c r="B23" s="57" t="str" cm="1">
        <f t="array" ref="B23">IFERROR(INDEX(Control!$A$4:$A$32,SMALL(IF(Control!$B$4:$B$32="Sí",ROW(Control!$B$4:$B$32)),12)-3)&amp;IF(INDEX(Configuración!$C$10:$C$38,SMALL(IF(Control!$B$4:$B$32="Sí",ROW(Control!$B$4:$B$32)),12)-3)="Sí"," (solo para Enseñanzas Profesionales)",""),"")</f>
        <v>FLAUTA DE PICO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</row>
    <row r="24" spans="1:12" ht="22" customHeight="1" x14ac:dyDescent="0.3">
      <c r="A24" s="32" cm="1">
        <f t="array" ref="A24">IFERROR(INDEX(Control!$C$4:$C$32,SMALL(IF(Control!$B$4:$B$32="Sí",ROW(Control!$B$4:$B$32)),13)-3)-INDEX(Control!$D$4:$D$32,SMALL(IF(Control!$B$4:$B$32="Sí",ROW(Control!$B$4:$B$32)),13)-3)+INDEX(Control!$E$4:$E$32,SMALL(IF(Control!$B$4:$B$32="Sí",ROW(Control!$B$4:$B$32)),13)-3)-SUM(INDEX(Control!$F$4:I$32,SMALL(IF(Control!$B$4:$B$32="Sí",ROW(Control!$B$4:$B$32)),13)-3,0)),"")</f>
        <v>0</v>
      </c>
      <c r="B24" s="55" t="str" cm="1">
        <f t="array" ref="B24">IFERROR(INDEX(Control!$A$4:$A$32,SMALL(IF(Control!$B$4:$B$32="Sí",ROW(Control!$B$4:$B$32)),13)-3)&amp;IF(INDEX(Configuración!$C$10:$C$38,SMALL(IF(Control!$B$4:$B$32="Sí",ROW(Control!$B$4:$B$32)),13)-3)="Sí"," (solo para Enseñanzas Profesionales)",""),"")</f>
        <v>GUITARRA</v>
      </c>
      <c r="C24" s="56"/>
      <c r="D24" s="56"/>
      <c r="E24" s="56"/>
      <c r="F24" s="56"/>
      <c r="G24" s="56"/>
      <c r="H24" s="56"/>
      <c r="I24" s="56"/>
      <c r="J24" s="56"/>
      <c r="K24" s="56"/>
      <c r="L24" s="56"/>
    </row>
    <row r="25" spans="1:12" ht="22" customHeight="1" x14ac:dyDescent="0.3">
      <c r="A25" s="33" cm="1">
        <f t="array" ref="A25">IFERROR(INDEX(Control!$C$4:$C$32,SMALL(IF(Control!$B$4:$B$32="Sí",ROW(Control!$B$4:$B$32)),14)-3)-INDEX(Control!$D$4:$D$32,SMALL(IF(Control!$B$4:$B$32="Sí",ROW(Control!$B$4:$B$32)),14)-3)+INDEX(Control!$E$4:$E$32,SMALL(IF(Control!$B$4:$B$32="Sí",ROW(Control!$B$4:$B$32)),14)-3)-SUM(INDEX(Control!$F$4:I$32,SMALL(IF(Control!$B$4:$B$32="Sí",ROW(Control!$B$4:$B$32)),14)-3,0)),"")</f>
        <v>0</v>
      </c>
      <c r="B25" s="57" t="str" cm="1">
        <f t="array" ref="B25">IFERROR(INDEX(Control!$A$4:$A$32,SMALL(IF(Control!$B$4:$B$32="Sí",ROW(Control!$B$4:$B$32)),14)-3)&amp;IF(INDEX(Configuración!$C$10:$C$38,SMALL(IF(Control!$B$4:$B$32="Sí",ROW(Control!$B$4:$B$32)),14)-3)="Sí"," (solo para Enseñanzas Profesionales)",""),"")</f>
        <v>GUITARRA ELÉCTRICA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</row>
    <row r="26" spans="1:12" ht="22" customHeight="1" x14ac:dyDescent="0.3">
      <c r="A26" s="32" cm="1">
        <f t="array" ref="A26">IFERROR(INDEX(Control!$C$4:$C$32,SMALL(IF(Control!$B$4:$B$32="Sí",ROW(Control!$B$4:$B$32)),15)-3)-INDEX(Control!$D$4:$D$32,SMALL(IF(Control!$B$4:$B$32="Sí",ROW(Control!$B$4:$B$32)),15)-3)+INDEX(Control!$E$4:$E$32,SMALL(IF(Control!$B$4:$B$32="Sí",ROW(Control!$B$4:$B$32)),15)-3)-SUM(INDEX(Control!$F$4:I$32,SMALL(IF(Control!$B$4:$B$32="Sí",ROW(Control!$B$4:$B$32)),15)-3,0)),"")</f>
        <v>0</v>
      </c>
      <c r="B26" s="55" t="str" cm="1">
        <f t="array" ref="B26">IFERROR(INDEX(Control!$A$4:$A$32,SMALL(IF(Control!$B$4:$B$32="Sí",ROW(Control!$B$4:$B$32)),15)-3)&amp;IF(INDEX(Configuración!$C$10:$C$38,SMALL(IF(Control!$B$4:$B$32="Sí",ROW(Control!$B$4:$B$32)),15)-3)="Sí"," (solo para Enseñanzas Profesionales)",""),"")</f>
        <v>INSTRUMENTOS DE CUERDA PULSADA DEL RENACIMIENTO Y BARROCO</v>
      </c>
      <c r="C26" s="56"/>
      <c r="D26" s="56"/>
      <c r="E26" s="56"/>
      <c r="F26" s="56"/>
      <c r="G26" s="56"/>
      <c r="H26" s="56"/>
      <c r="I26" s="56"/>
      <c r="J26" s="56"/>
      <c r="K26" s="56"/>
      <c r="L26" s="56"/>
    </row>
    <row r="27" spans="1:12" ht="22" customHeight="1" x14ac:dyDescent="0.3">
      <c r="A27" s="33" cm="1">
        <f t="array" ref="A27">IFERROR(INDEX(Control!$C$4:$C$32,SMALL(IF(Control!$B$4:$B$32="Sí",ROW(Control!$B$4:$B$32)),16)-3)-INDEX(Control!$D$4:$D$32,SMALL(IF(Control!$B$4:$B$32="Sí",ROW(Control!$B$4:$B$32)),16)-3)+INDEX(Control!$E$4:$E$32,SMALL(IF(Control!$B$4:$B$32="Sí",ROW(Control!$B$4:$B$32)),16)-3)-SUM(INDEX(Control!$F$4:I$32,SMALL(IF(Control!$B$4:$B$32="Sí",ROW(Control!$B$4:$B$32)),16)-3,0)),"")</f>
        <v>0</v>
      </c>
      <c r="B27" s="57" t="str" cm="1">
        <f t="array" ref="B27">IFERROR(INDEX(Control!$A$4:$A$32,SMALL(IF(Control!$B$4:$B$32="Sí",ROW(Control!$B$4:$B$32)),16)-3)&amp;IF(INDEX(Configuración!$C$10:$C$38,SMALL(IF(Control!$B$4:$B$32="Sí",ROW(Control!$B$4:$B$32)),16)-3)="Sí"," (solo para Enseñanzas Profesionales)",""),"")</f>
        <v>INSTRUMENTOS DE PLECTRO</v>
      </c>
      <c r="C27" s="58"/>
      <c r="D27" s="58"/>
      <c r="E27" s="58"/>
      <c r="F27" s="58"/>
      <c r="G27" s="58"/>
      <c r="H27" s="58"/>
      <c r="I27" s="58"/>
      <c r="J27" s="58"/>
      <c r="K27" s="58"/>
      <c r="L27" s="58"/>
    </row>
    <row r="28" spans="1:12" ht="22" customHeight="1" x14ac:dyDescent="0.3">
      <c r="A28" s="32" cm="1">
        <f t="array" ref="A28">IFERROR(INDEX(Control!$C$4:$C$32,SMALL(IF(Control!$B$4:$B$32="Sí",ROW(Control!$B$4:$B$32)),17)-3)-INDEX(Control!$D$4:$D$32,SMALL(IF(Control!$B$4:$B$32="Sí",ROW(Control!$B$4:$B$32)),17)-3)+INDEX(Control!$E$4:$E$32,SMALL(IF(Control!$B$4:$B$32="Sí",ROW(Control!$B$4:$B$32)),17)-3)-SUM(INDEX(Control!$F$4:I$32,SMALL(IF(Control!$B$4:$B$32="Sí",ROW(Control!$B$4:$B$32)),17)-3,0)),"")</f>
        <v>0</v>
      </c>
      <c r="B28" s="55" t="str" cm="1">
        <f t="array" ref="B28">IFERROR(INDEX(Control!$A$4:$A$32,SMALL(IF(Control!$B$4:$B$32="Sí",ROW(Control!$B$4:$B$32)),17)-3)&amp;IF(INDEX(Configuración!$C$10:$C$38,SMALL(IF(Control!$B$4:$B$32="Sí",ROW(Control!$B$4:$B$32)),17)-3)="Sí"," (solo para Enseñanzas Profesionales)",""),"")</f>
        <v>OBOE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</row>
    <row r="29" spans="1:12" ht="22" customHeight="1" x14ac:dyDescent="0.3">
      <c r="A29" s="33" cm="1">
        <f t="array" ref="A29">IFERROR(INDEX(Control!$C$4:$C$32,SMALL(IF(Control!$B$4:$B$32="Sí",ROW(Control!$B$4:$B$32)),18)-3)-INDEX(Control!$D$4:$D$32,SMALL(IF(Control!$B$4:$B$32="Sí",ROW(Control!$B$4:$B$32)),18)-3)+INDEX(Control!$E$4:$E$32,SMALL(IF(Control!$B$4:$B$32="Sí",ROW(Control!$B$4:$B$32)),18)-3)-SUM(INDEX(Control!$F$4:I$32,SMALL(IF(Control!$B$4:$B$32="Sí",ROW(Control!$B$4:$B$32)),18)-3,0)),"")</f>
        <v>0</v>
      </c>
      <c r="B29" s="57" t="str" cm="1">
        <f t="array" ref="B29">IFERROR(INDEX(Control!$A$4:$A$32,SMALL(IF(Control!$B$4:$B$32="Sí",ROW(Control!$B$4:$B$32)),18)-3)&amp;IF(INDEX(Configuración!$C$10:$C$38,SMALL(IF(Control!$B$4:$B$32="Sí",ROW(Control!$B$4:$B$32)),18)-3)="Sí"," (solo para Enseñanzas Profesionales)",""),"")</f>
        <v>ÓRGANO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</row>
    <row r="30" spans="1:12" ht="22" customHeight="1" x14ac:dyDescent="0.3">
      <c r="A30" s="32" cm="1">
        <f t="array" ref="A30">IFERROR(INDEX(Control!$C$4:$C$32,SMALL(IF(Control!$B$4:$B$32="Sí",ROW(Control!$B$4:$B$32)),19)-3)-INDEX(Control!$D$4:$D$32,SMALL(IF(Control!$B$4:$B$32="Sí",ROW(Control!$B$4:$B$32)),19)-3)+INDEX(Control!$E$4:$E$32,SMALL(IF(Control!$B$4:$B$32="Sí",ROW(Control!$B$4:$B$32)),19)-3)-SUM(INDEX(Control!$F$4:I$32,SMALL(IF(Control!$B$4:$B$32="Sí",ROW(Control!$B$4:$B$32)),19)-3,0)),"")</f>
        <v>0</v>
      </c>
      <c r="B30" s="55" t="str" cm="1">
        <f t="array" ref="B30">IFERROR(INDEX(Control!$A$4:$A$32,SMALL(IF(Control!$B$4:$B$32="Sí",ROW(Control!$B$4:$B$32)),19)-3)&amp;IF(INDEX(Configuración!$C$10:$C$38,SMALL(IF(Control!$B$4:$B$32="Sí",ROW(Control!$B$4:$B$32)),19)-3)="Sí"," (solo para Enseñanzas Profesionales)",""),"")</f>
        <v>PERCUSIÓN</v>
      </c>
      <c r="C30" s="56"/>
      <c r="D30" s="56"/>
      <c r="E30" s="56"/>
      <c r="F30" s="56"/>
      <c r="G30" s="56"/>
      <c r="H30" s="56"/>
      <c r="I30" s="56"/>
      <c r="J30" s="56"/>
      <c r="K30" s="56"/>
      <c r="L30" s="56"/>
    </row>
    <row r="31" spans="1:12" ht="22" customHeight="1" x14ac:dyDescent="0.3">
      <c r="A31" s="33" cm="1">
        <f t="array" ref="A31">IFERROR(INDEX(Control!$C$4:$C$32,SMALL(IF(Control!$B$4:$B$32="Sí",ROW(Control!$B$4:$B$32)),20)-3)-INDEX(Control!$D$4:$D$32,SMALL(IF(Control!$B$4:$B$32="Sí",ROW(Control!$B$4:$B$32)),20)-3)+INDEX(Control!$E$4:$E$32,SMALL(IF(Control!$B$4:$B$32="Sí",ROW(Control!$B$4:$B$32)),20)-3)-SUM(INDEX(Control!$F$4:I$32,SMALL(IF(Control!$B$4:$B$32="Sí",ROW(Control!$B$4:$B$32)),20)-3,0)),"")</f>
        <v>0</v>
      </c>
      <c r="B31" s="57" t="str" cm="1">
        <f t="array" ref="B31">IFERROR(INDEX(Control!$A$4:$A$32,SMALL(IF(Control!$B$4:$B$32="Sí",ROW(Control!$B$4:$B$32)),20)-3)&amp;IF(INDEX(Configuración!$C$10:$C$38,SMALL(IF(Control!$B$4:$B$32="Sí",ROW(Control!$B$4:$B$32)),20)-3)="Sí"," (solo para Enseñanzas Profesionales)",""),"")</f>
        <v>PIANO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</row>
    <row r="32" spans="1:12" ht="22" customHeight="1" x14ac:dyDescent="0.3">
      <c r="A32" s="32" cm="1">
        <f t="array" ref="A32">IFERROR(INDEX(Control!$C$4:$C$32,SMALL(IF(Control!$B$4:$B$32="Sí",ROW(Control!$B$4:$B$32)),21)-3)-INDEX(Control!$D$4:$D$32,SMALL(IF(Control!$B$4:$B$32="Sí",ROW(Control!$B$4:$B$32)),21)-3)+INDEX(Control!$E$4:$E$32,SMALL(IF(Control!$B$4:$B$32="Sí",ROW(Control!$B$4:$B$32)),21)-3)-SUM(INDEX(Control!$F$4:I$32,SMALL(IF(Control!$B$4:$B$32="Sí",ROW(Control!$B$4:$B$32)),21)-3,0)),"")</f>
        <v>0</v>
      </c>
      <c r="B32" s="55" t="str" cm="1">
        <f t="array" ref="B32">IFERROR(INDEX(Control!$A$4:$A$32,SMALL(IF(Control!$B$4:$B$32="Sí",ROW(Control!$B$4:$B$32)),21)-3)&amp;IF(INDEX(Configuración!$C$10:$C$38,SMALL(IF(Control!$B$4:$B$32="Sí",ROW(Control!$B$4:$B$32)),21)-3)="Sí"," (solo para Enseñanzas Profesionales)",""),"")</f>
        <v>SAXOFÓN</v>
      </c>
      <c r="C32" s="56"/>
      <c r="D32" s="56"/>
      <c r="E32" s="56"/>
      <c r="F32" s="56"/>
      <c r="G32" s="56"/>
      <c r="H32" s="56"/>
      <c r="I32" s="56"/>
      <c r="J32" s="56"/>
      <c r="K32" s="56"/>
      <c r="L32" s="56"/>
    </row>
    <row r="33" spans="1:12" ht="22" customHeight="1" x14ac:dyDescent="0.3">
      <c r="A33" s="33" cm="1">
        <f t="array" ref="A33">IFERROR(INDEX(Control!$C$4:$C$32,SMALL(IF(Control!$B$4:$B$32="Sí",ROW(Control!$B$4:$B$32)),22)-3)-INDEX(Control!$D$4:$D$32,SMALL(IF(Control!$B$4:$B$32="Sí",ROW(Control!$B$4:$B$32)),22)-3)+INDEX(Control!$E$4:$E$32,SMALL(IF(Control!$B$4:$B$32="Sí",ROW(Control!$B$4:$B$32)),22)-3)-SUM(INDEX(Control!$F$4:I$32,SMALL(IF(Control!$B$4:$B$32="Sí",ROW(Control!$B$4:$B$32)),22)-3,0)),"")</f>
        <v>0</v>
      </c>
      <c r="B33" s="57" t="str" cm="1">
        <f t="array" ref="B33">IFERROR(INDEX(Control!$A$4:$A$32,SMALL(IF(Control!$B$4:$B$32="Sí",ROW(Control!$B$4:$B$32)),22)-3)&amp;IF(INDEX(Configuración!$C$10:$C$38,SMALL(IF(Control!$B$4:$B$32="Sí",ROW(Control!$B$4:$B$32)),22)-3)="Sí"," (solo para Enseñanzas Profesionales)",""),"")</f>
        <v>TROMBÓN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</row>
    <row r="34" spans="1:12" ht="22" customHeight="1" x14ac:dyDescent="0.3">
      <c r="A34" s="32" cm="1">
        <f t="array" ref="A34">IFERROR(INDEX(Control!$C$4:$C$32,SMALL(IF(Control!$B$4:$B$32="Sí",ROW(Control!$B$4:$B$32)),23)-3)-INDEX(Control!$D$4:$D$32,SMALL(IF(Control!$B$4:$B$32="Sí",ROW(Control!$B$4:$B$32)),23)-3)+INDEX(Control!$E$4:$E$32,SMALL(IF(Control!$B$4:$B$32="Sí",ROW(Control!$B$4:$B$32)),23)-3)-SUM(INDEX(Control!$F$4:I$32,SMALL(IF(Control!$B$4:$B$32="Sí",ROW(Control!$B$4:$B$32)),23)-3,0)),"")</f>
        <v>0</v>
      </c>
      <c r="B34" s="55" t="str" cm="1">
        <f t="array" ref="B34">IFERROR(INDEX(Control!$A$4:$A$32,SMALL(IF(Control!$B$4:$B$32="Sí",ROW(Control!$B$4:$B$32)),23)-3)&amp;IF(INDEX(Configuración!$C$10:$C$38,SMALL(IF(Control!$B$4:$B$32="Sí",ROW(Control!$B$4:$B$32)),23)-3)="Sí"," (solo para Enseñanzas Profesionales)",""),"")</f>
        <v>TROMPA</v>
      </c>
      <c r="C34" s="56"/>
      <c r="D34" s="56"/>
      <c r="E34" s="56"/>
      <c r="F34" s="56"/>
      <c r="G34" s="56"/>
      <c r="H34" s="56"/>
      <c r="I34" s="56"/>
      <c r="J34" s="56"/>
      <c r="K34" s="56"/>
      <c r="L34" s="56"/>
    </row>
    <row r="35" spans="1:12" ht="22" customHeight="1" x14ac:dyDescent="0.3">
      <c r="A35" s="33" cm="1">
        <f t="array" ref="A35">IFERROR(INDEX(Control!$C$4:$C$32,SMALL(IF(Control!$B$4:$B$32="Sí",ROW(Control!$B$4:$B$32)),24)-3)-INDEX(Control!$D$4:$D$32,SMALL(IF(Control!$B$4:$B$32="Sí",ROW(Control!$B$4:$B$32)),24)-3)+INDEX(Control!$E$4:$E$32,SMALL(IF(Control!$B$4:$B$32="Sí",ROW(Control!$B$4:$B$32)),24)-3)-SUM(INDEX(Control!$F$4:I$32,SMALL(IF(Control!$B$4:$B$32="Sí",ROW(Control!$B$4:$B$32)),24)-3,0)),"")</f>
        <v>0</v>
      </c>
      <c r="B35" s="57" t="str" cm="1">
        <f t="array" ref="B35">IFERROR(INDEX(Control!$A$4:$A$32,SMALL(IF(Control!$B$4:$B$32="Sí",ROW(Control!$B$4:$B$32)),24)-3)&amp;IF(INDEX(Configuración!$C$10:$C$38,SMALL(IF(Control!$B$4:$B$32="Sí",ROW(Control!$B$4:$B$32)),24)-3)="Sí"," (solo para Enseñanzas Profesionales)",""),"")</f>
        <v>TROMPETA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</row>
    <row r="36" spans="1:12" ht="22" customHeight="1" x14ac:dyDescent="0.3">
      <c r="A36" s="32" cm="1">
        <f t="array" ref="A36">IFERROR(INDEX(Control!$C$4:$C$32,SMALL(IF(Control!$B$4:$B$32="Sí",ROW(Control!$B$4:$B$32)),25)-3)-INDEX(Control!$D$4:$D$32,SMALL(IF(Control!$B$4:$B$32="Sí",ROW(Control!$B$4:$B$32)),25)-3)+INDEX(Control!$E$4:$E$32,SMALL(IF(Control!$B$4:$B$32="Sí",ROW(Control!$B$4:$B$32)),25)-3)-SUM(INDEX(Control!$F$4:I$32,SMALL(IF(Control!$B$4:$B$32="Sí",ROW(Control!$B$4:$B$32)),25)-3,0)),"")</f>
        <v>0</v>
      </c>
      <c r="B36" s="55" t="str" cm="1">
        <f t="array" ref="B36">IFERROR(INDEX(Control!$A$4:$A$32,SMALL(IF(Control!$B$4:$B$32="Sí",ROW(Control!$B$4:$B$32)),25)-3)&amp;IF(INDEX(Configuración!$C$10:$C$38,SMALL(IF(Control!$B$4:$B$32="Sí",ROW(Control!$B$4:$B$32)),25)-3)="Sí"," (solo para Enseñanzas Profesionales)",""),"")</f>
        <v>TUBA</v>
      </c>
      <c r="C36" s="56"/>
      <c r="D36" s="56"/>
      <c r="E36" s="56"/>
      <c r="F36" s="56"/>
      <c r="G36" s="56"/>
      <c r="H36" s="56"/>
      <c r="I36" s="56"/>
      <c r="J36" s="56"/>
      <c r="K36" s="56"/>
      <c r="L36" s="56"/>
    </row>
    <row r="37" spans="1:12" ht="22" customHeight="1" x14ac:dyDescent="0.3">
      <c r="A37" s="33" cm="1">
        <f t="array" ref="A37">IFERROR(INDEX(Control!$C$4:$C$32,SMALL(IF(Control!$B$4:$B$32="Sí",ROW(Control!$B$4:$B$32)),26)-3)-INDEX(Control!$D$4:$D$32,SMALL(IF(Control!$B$4:$B$32="Sí",ROW(Control!$B$4:$B$32)),26)-3)+INDEX(Control!$E$4:$E$32,SMALL(IF(Control!$B$4:$B$32="Sí",ROW(Control!$B$4:$B$32)),26)-3)-SUM(INDEX(Control!$F$4:I$32,SMALL(IF(Control!$B$4:$B$32="Sí",ROW(Control!$B$4:$B$32)),26)-3,0)),"")</f>
        <v>0</v>
      </c>
      <c r="B37" s="57" t="str" cm="1">
        <f t="array" ref="B37">IFERROR(INDEX(Control!$A$4:$A$32,SMALL(IF(Control!$B$4:$B$32="Sí",ROW(Control!$B$4:$B$32)),26)-3)&amp;IF(INDEX(Configuración!$C$10:$C$38,SMALL(IF(Control!$B$4:$B$32="Sí",ROW(Control!$B$4:$B$32)),26)-3)="Sí"," (solo para Enseñanzas Profesionales)",""),"")</f>
        <v>VIOLA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</row>
    <row r="38" spans="1:12" ht="22" customHeight="1" x14ac:dyDescent="0.3">
      <c r="A38" s="32" cm="1">
        <f t="array" ref="A38">IFERROR(INDEX(Control!$C$4:$C$32,SMALL(IF(Control!$B$4:$B$32="Sí",ROW(Control!$B$4:$B$32)),27)-3)-INDEX(Control!$D$4:$D$32,SMALL(IF(Control!$B$4:$B$32="Sí",ROW(Control!$B$4:$B$32)),27)-3)+INDEX(Control!$E$4:$E$32,SMALL(IF(Control!$B$4:$B$32="Sí",ROW(Control!$B$4:$B$32)),27)-3)-SUM(INDEX(Control!$F$4:I$32,SMALL(IF(Control!$B$4:$B$32="Sí",ROW(Control!$B$4:$B$32)),27)-3,0)),"")</f>
        <v>0</v>
      </c>
      <c r="B38" s="55" t="str" cm="1">
        <f t="array" ref="B38">IFERROR(INDEX(Control!$A$4:$A$32,SMALL(IF(Control!$B$4:$B$32="Sí",ROW(Control!$B$4:$B$32)),27)-3)&amp;IF(INDEX(Configuración!$C$10:$C$38,SMALL(IF(Control!$B$4:$B$32="Sí",ROW(Control!$B$4:$B$32)),27)-3)="Sí"," (solo para Enseñanzas Profesionales)",""),"")</f>
        <v>VIOLA DA GAMBA</v>
      </c>
      <c r="C38" s="56"/>
      <c r="D38" s="56"/>
      <c r="E38" s="56"/>
      <c r="F38" s="56"/>
      <c r="G38" s="56"/>
      <c r="H38" s="56"/>
      <c r="I38" s="56"/>
      <c r="J38" s="56"/>
      <c r="K38" s="56"/>
      <c r="L38" s="56"/>
    </row>
    <row r="39" spans="1:12" ht="22" customHeight="1" x14ac:dyDescent="0.3">
      <c r="A39" s="33" cm="1">
        <f t="array" ref="A39">IFERROR(INDEX(Control!$C$4:$C$32,SMALL(IF(Control!$B$4:$B$32="Sí",ROW(Control!$B$4:$B$32)),28)-3)-INDEX(Control!$D$4:$D$32,SMALL(IF(Control!$B$4:$B$32="Sí",ROW(Control!$B$4:$B$32)),28)-3)+INDEX(Control!$E$4:$E$32,SMALL(IF(Control!$B$4:$B$32="Sí",ROW(Control!$B$4:$B$32)),28)-3)-SUM(INDEX(Control!$F$4:I$32,SMALL(IF(Control!$B$4:$B$32="Sí",ROW(Control!$B$4:$B$32)),28)-3,0)),"")</f>
        <v>0</v>
      </c>
      <c r="B39" s="57" t="str" cm="1">
        <f t="array" ref="B39">IFERROR(INDEX(Control!$A$4:$A$32,SMALL(IF(Control!$B$4:$B$32="Sí",ROW(Control!$B$4:$B$32)),28)-3)&amp;IF(INDEX(Configuración!$C$10:$C$38,SMALL(IF(Control!$B$4:$B$32="Sí",ROW(Control!$B$4:$B$32)),28)-3)="Sí"," (solo para Enseñanzas Profesionales)",""),"")</f>
        <v>VIOLÍN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</row>
    <row r="40" spans="1:12" ht="22" customHeight="1" x14ac:dyDescent="0.3">
      <c r="A40" s="32" cm="1">
        <f t="array" ref="A40">IFERROR(INDEX(Control!$C$4:$C$32,SMALL(IF(Control!$B$4:$B$32="Sí",ROW(Control!$B$4:$B$32)),29)-3)-INDEX(Control!$D$4:$D$32,SMALL(IF(Control!$B$4:$B$32="Sí",ROW(Control!$B$4:$B$32)),29)-3)+INDEX(Control!$E$4:$E$32,SMALL(IF(Control!$B$4:$B$32="Sí",ROW(Control!$B$4:$B$32)),29)-3)-SUM(INDEX(Control!$F$4:I$32,SMALL(IF(Control!$B$4:$B$32="Sí",ROW(Control!$B$4:$B$32)),29)-3,0)),"")</f>
        <v>0</v>
      </c>
      <c r="B40" s="55" t="str" cm="1">
        <f t="array" ref="B40">IFERROR(INDEX(Control!$A$4:$A$32,SMALL(IF(Control!$B$4:$B$32="Sí",ROW(Control!$B$4:$B$32)),29)-3)&amp;IF(INDEX(Configuración!$C$10:$C$38,SMALL(IF(Control!$B$4:$B$32="Sí",ROW(Control!$B$4:$B$32)),29)-3)="Sí"," (solo para Enseñanzas Profesionales)",""),"")</f>
        <v>VIOLONCHELO</v>
      </c>
      <c r="C40" s="56"/>
      <c r="D40" s="56"/>
      <c r="E40" s="56"/>
      <c r="F40" s="56"/>
      <c r="G40" s="56"/>
      <c r="H40" s="56"/>
      <c r="I40" s="56"/>
      <c r="J40" s="56"/>
      <c r="K40" s="56"/>
      <c r="L40" s="56"/>
    </row>
    <row r="41" spans="1:12" ht="22" customHeight="1" thickBot="1" x14ac:dyDescent="0.35">
      <c r="A41" s="43" t="str" cm="1">
        <f t="array" ref="A41">IFERROR(INDEX(Control!$C$4:$C$32,SMALL(IF(Control!$B$4:$B$32="Sí",ROW(Control!$B$4:$B$32)),30)-3)-INDEX(Control!$D$4:$D$32,SMALL(IF(Control!$B$4:$B$32="Sí",ROW(Control!$B$4:$B$32)),30)-3)+INDEX(Control!$E$4:$E$32,SMALL(IF(Control!$B$4:$B$32="Sí",ROW(Control!$B$4:$B$32)),30)-3)-SUM(INDEX(Control!$F$4:I$32,SMALL(IF(Control!$B$4:$B$32="Sí",ROW(Control!$B$4:$B$32)),30)-3,0)),"")</f>
        <v/>
      </c>
      <c r="B41" s="70" t="str" cm="1">
        <f t="array" ref="B41">IFERROR(INDEX(Control!$A$4:$A$32,SMALL(IF(Control!$B$4:$B$32="Sí",ROW(Control!$B$4:$B$32)),30)-3)&amp;IF(INDEX(Configuración!$C$10:$C$38,SMALL(IF(Control!$B$4:$B$32="Sí",ROW(Control!$B$4:$B$32)),30)-3)="Sí"," (solo para Enseñanzas Profesionales)",""),"")</f>
        <v/>
      </c>
      <c r="C41" s="71"/>
      <c r="D41" s="71"/>
      <c r="E41" s="71"/>
      <c r="F41" s="71"/>
      <c r="G41" s="71"/>
      <c r="H41" s="71"/>
      <c r="I41" s="71"/>
      <c r="J41" s="71"/>
      <c r="K41" s="71"/>
      <c r="L41" s="71"/>
    </row>
    <row r="42" spans="1:12" ht="30" customHeight="1" thickTop="1" x14ac:dyDescent="0.3">
      <c r="A42" s="44">
        <f>SUM(A12:A41)</f>
        <v>0</v>
      </c>
      <c r="B42" s="54" t="s">
        <v>188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</row>
    <row r="43" spans="1:12" ht="20" customHeight="1" x14ac:dyDescent="0.2">
      <c r="A43" s="68" t="s">
        <v>113</v>
      </c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</row>
    <row r="44" spans="1:12" ht="14" customHeight="1" x14ac:dyDescent="0.2">
      <c r="A44" s="29" t="s">
        <v>67</v>
      </c>
      <c r="B44" s="65" t="s">
        <v>41</v>
      </c>
      <c r="C44" s="65"/>
      <c r="D44" s="65"/>
      <c r="E44" s="65"/>
      <c r="F44" s="65"/>
      <c r="G44" s="29" t="s">
        <v>79</v>
      </c>
      <c r="H44" s="65" t="s">
        <v>52</v>
      </c>
      <c r="I44" s="65"/>
      <c r="J44" s="65"/>
      <c r="K44" s="65"/>
      <c r="L44" s="65"/>
    </row>
    <row r="45" spans="1:12" ht="14" customHeight="1" x14ac:dyDescent="0.2">
      <c r="A45" s="29" t="s">
        <v>68</v>
      </c>
      <c r="B45" s="65" t="s">
        <v>42</v>
      </c>
      <c r="C45" s="65"/>
      <c r="D45" s="65"/>
      <c r="E45" s="65"/>
      <c r="F45" s="65"/>
      <c r="G45" s="29" t="s">
        <v>80</v>
      </c>
      <c r="H45" s="65" t="s">
        <v>53</v>
      </c>
      <c r="I45" s="65"/>
      <c r="J45" s="65"/>
      <c r="K45" s="65"/>
      <c r="L45" s="65"/>
    </row>
    <row r="46" spans="1:12" ht="14" customHeight="1" x14ac:dyDescent="0.2">
      <c r="A46" s="29" t="s">
        <v>69</v>
      </c>
      <c r="B46" s="65" t="s">
        <v>43</v>
      </c>
      <c r="C46" s="65"/>
      <c r="D46" s="65"/>
      <c r="E46" s="65"/>
      <c r="F46" s="65"/>
      <c r="G46" s="29" t="s">
        <v>81</v>
      </c>
      <c r="H46" s="65" t="s">
        <v>54</v>
      </c>
      <c r="I46" s="65"/>
      <c r="J46" s="65"/>
      <c r="K46" s="65"/>
      <c r="L46" s="65"/>
    </row>
    <row r="47" spans="1:12" ht="14" customHeight="1" x14ac:dyDescent="0.2">
      <c r="A47" s="29" t="s">
        <v>70</v>
      </c>
      <c r="B47" s="65" t="s">
        <v>44</v>
      </c>
      <c r="C47" s="65"/>
      <c r="D47" s="65"/>
      <c r="E47" s="65"/>
      <c r="F47" s="65"/>
      <c r="G47" s="29" t="s">
        <v>82</v>
      </c>
      <c r="H47" s="65" t="s">
        <v>55</v>
      </c>
      <c r="I47" s="65"/>
      <c r="J47" s="65"/>
      <c r="K47" s="65"/>
      <c r="L47" s="65"/>
    </row>
    <row r="48" spans="1:12" ht="14" customHeight="1" x14ac:dyDescent="0.2">
      <c r="A48" s="28" t="s">
        <v>71</v>
      </c>
      <c r="B48" s="66" t="s">
        <v>45</v>
      </c>
      <c r="C48" s="65"/>
      <c r="D48" s="65"/>
      <c r="E48" s="65"/>
      <c r="F48" s="65"/>
      <c r="G48" s="29" t="s">
        <v>83</v>
      </c>
      <c r="H48" s="65" t="s">
        <v>56</v>
      </c>
      <c r="I48" s="65"/>
      <c r="J48" s="65"/>
      <c r="K48" s="65"/>
      <c r="L48" s="65"/>
    </row>
    <row r="49" spans="1:12" ht="14" customHeight="1" x14ac:dyDescent="0.2">
      <c r="A49" s="29" t="s">
        <v>72</v>
      </c>
      <c r="B49" s="65" t="s">
        <v>195</v>
      </c>
      <c r="C49" s="65"/>
      <c r="D49" s="65"/>
      <c r="E49" s="65"/>
      <c r="F49" s="65"/>
      <c r="G49" s="29" t="s">
        <v>84</v>
      </c>
      <c r="H49" s="65" t="s">
        <v>57</v>
      </c>
      <c r="I49" s="65"/>
      <c r="J49" s="65"/>
      <c r="K49" s="65"/>
      <c r="L49" s="65"/>
    </row>
    <row r="50" spans="1:12" ht="14" customHeight="1" x14ac:dyDescent="0.2">
      <c r="A50" s="29" t="s">
        <v>73</v>
      </c>
      <c r="B50" s="65" t="s">
        <v>46</v>
      </c>
      <c r="C50" s="65"/>
      <c r="D50" s="65"/>
      <c r="E50" s="65"/>
      <c r="F50" s="65"/>
      <c r="G50" s="29" t="s">
        <v>85</v>
      </c>
      <c r="H50" s="65" t="s">
        <v>58</v>
      </c>
      <c r="I50" s="65"/>
      <c r="J50" s="65"/>
      <c r="K50" s="65"/>
      <c r="L50" s="65"/>
    </row>
    <row r="51" spans="1:12" ht="14" customHeight="1" x14ac:dyDescent="0.2">
      <c r="A51" s="29" t="s">
        <v>74</v>
      </c>
      <c r="B51" s="65" t="s">
        <v>47</v>
      </c>
      <c r="C51" s="65"/>
      <c r="D51" s="65"/>
      <c r="E51" s="65"/>
      <c r="F51" s="65"/>
      <c r="G51" s="29" t="s">
        <v>86</v>
      </c>
      <c r="H51" s="65" t="s">
        <v>59</v>
      </c>
      <c r="I51" s="65"/>
      <c r="J51" s="65"/>
      <c r="K51" s="65"/>
      <c r="L51" s="65"/>
    </row>
    <row r="52" spans="1:12" ht="14" customHeight="1" x14ac:dyDescent="0.2">
      <c r="A52" s="29" t="s">
        <v>75</v>
      </c>
      <c r="B52" s="65" t="s">
        <v>48</v>
      </c>
      <c r="C52" s="65"/>
      <c r="D52" s="65"/>
      <c r="E52" s="65"/>
      <c r="F52" s="65"/>
      <c r="G52" s="29" t="s">
        <v>87</v>
      </c>
      <c r="H52" s="65" t="s">
        <v>60</v>
      </c>
      <c r="I52" s="65"/>
      <c r="J52" s="65"/>
      <c r="K52" s="65"/>
      <c r="L52" s="65"/>
    </row>
    <row r="53" spans="1:12" ht="14" customHeight="1" x14ac:dyDescent="0.2">
      <c r="A53" s="29" t="s">
        <v>76</v>
      </c>
      <c r="B53" s="65" t="s">
        <v>49</v>
      </c>
      <c r="C53" s="65"/>
      <c r="D53" s="65"/>
      <c r="E53" s="65"/>
      <c r="F53" s="65"/>
      <c r="G53" s="29" t="s">
        <v>88</v>
      </c>
      <c r="H53" s="65" t="s">
        <v>61</v>
      </c>
      <c r="I53" s="65"/>
      <c r="J53" s="65"/>
      <c r="K53" s="65"/>
      <c r="L53" s="65"/>
    </row>
    <row r="54" spans="1:12" ht="14" customHeight="1" x14ac:dyDescent="0.2">
      <c r="A54" s="29" t="s">
        <v>77</v>
      </c>
      <c r="B54" s="65" t="s">
        <v>50</v>
      </c>
      <c r="C54" s="65"/>
      <c r="D54" s="65"/>
      <c r="E54" s="65"/>
      <c r="F54" s="65"/>
      <c r="G54" s="29" t="s">
        <v>89</v>
      </c>
      <c r="H54" s="65" t="s">
        <v>62</v>
      </c>
      <c r="I54" s="65"/>
      <c r="J54" s="65"/>
      <c r="K54" s="65"/>
      <c r="L54" s="65"/>
    </row>
    <row r="55" spans="1:12" ht="14" customHeight="1" x14ac:dyDescent="0.2">
      <c r="A55" s="29" t="s">
        <v>78</v>
      </c>
      <c r="B55" s="65" t="s">
        <v>51</v>
      </c>
      <c r="C55" s="65"/>
      <c r="D55" s="65"/>
      <c r="E55" s="65"/>
      <c r="F55" s="65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18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8348E2-E7B2-7748-A826-CE6B3BA77D46}">
  <sheetPr>
    <pageSetUpPr fitToPage="1"/>
  </sheetPr>
  <dimension ref="A1:L55"/>
  <sheetViews>
    <sheetView topLeftCell="A3" workbookViewId="0">
      <selection activeCell="A4" sqref="A4:L4"/>
    </sheetView>
  </sheetViews>
  <sheetFormatPr baseColWidth="10" defaultRowHeight="16" x14ac:dyDescent="0.2"/>
  <cols>
    <col min="1" max="1" width="20" customWidth="1"/>
    <col min="2" max="12" width="10" customWidth="1"/>
  </cols>
  <sheetData>
    <row r="1" spans="1:12" ht="60" customHeight="1" x14ac:dyDescent="0.2">
      <c r="A1" s="59" t="s">
        <v>65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spans="1:12" ht="42" customHeight="1" x14ac:dyDescent="0.4">
      <c r="A2" s="60">
        <f>Configuración!B3</f>
        <v>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1:12" ht="24" customHeight="1" x14ac:dyDescent="0.25">
      <c r="A3" s="61" t="str">
        <f>"Curso académico: "&amp;Configuración!B4</f>
        <v xml:space="preserve">Curso académico: 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34" customHeight="1" x14ac:dyDescent="0.3">
      <c r="A4" s="62" t="s">
        <v>193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ht="6" customHeight="1" x14ac:dyDescent="0.2"/>
    <row r="6" spans="1:12" ht="22" customHeight="1" thickBot="1" x14ac:dyDescent="0.25">
      <c r="A6" s="63" t="s">
        <v>66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</row>
    <row r="7" spans="1:12" ht="22" customHeight="1" thickBot="1" x14ac:dyDescent="0.25">
      <c r="A7" s="21" t="s">
        <v>67</v>
      </c>
      <c r="B7" s="21" t="s">
        <v>68</v>
      </c>
      <c r="C7" s="21" t="s">
        <v>69</v>
      </c>
      <c r="D7" s="21" t="s">
        <v>70</v>
      </c>
      <c r="E7" s="21" t="s">
        <v>71</v>
      </c>
      <c r="F7" s="15" t="s">
        <v>72</v>
      </c>
      <c r="G7" s="18" t="s">
        <v>73</v>
      </c>
      <c r="H7" s="18" t="s">
        <v>74</v>
      </c>
      <c r="I7" s="18" t="s">
        <v>75</v>
      </c>
      <c r="J7" s="18" t="s">
        <v>76</v>
      </c>
      <c r="K7" s="18" t="s">
        <v>77</v>
      </c>
      <c r="L7" s="19" t="s">
        <v>78</v>
      </c>
    </row>
    <row r="8" spans="1:12" ht="22" customHeight="1" thickBot="1" x14ac:dyDescent="0.25">
      <c r="A8" s="17" t="s">
        <v>79</v>
      </c>
      <c r="B8" s="17" t="s">
        <v>80</v>
      </c>
      <c r="C8" s="17" t="s">
        <v>81</v>
      </c>
      <c r="D8" s="17" t="s">
        <v>82</v>
      </c>
      <c r="E8" s="17" t="s">
        <v>83</v>
      </c>
      <c r="F8" s="17" t="s">
        <v>84</v>
      </c>
      <c r="G8" s="17" t="s">
        <v>85</v>
      </c>
      <c r="H8" s="17" t="s">
        <v>86</v>
      </c>
      <c r="I8" s="17" t="s">
        <v>87</v>
      </c>
      <c r="J8" s="17" t="s">
        <v>88</v>
      </c>
      <c r="K8" s="17" t="s">
        <v>89</v>
      </c>
      <c r="L8" s="20"/>
    </row>
    <row r="9" spans="1:12" ht="20" customHeight="1" x14ac:dyDescent="0.2">
      <c r="A9" s="64" t="s">
        <v>194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</row>
    <row r="10" spans="1:12" ht="6" customHeight="1" x14ac:dyDescent="0.2"/>
    <row r="11" spans="1:12" ht="26" customHeight="1" x14ac:dyDescent="0.25">
      <c r="A11" s="31" t="s">
        <v>91</v>
      </c>
      <c r="B11" s="67" t="s">
        <v>4</v>
      </c>
      <c r="C11" s="67"/>
      <c r="D11" s="67"/>
      <c r="E11" s="67"/>
      <c r="F11" s="67"/>
      <c r="G11" s="67"/>
      <c r="H11" s="67"/>
      <c r="I11" s="67"/>
      <c r="J11" s="67"/>
      <c r="K11" s="67"/>
      <c r="L11" s="67"/>
    </row>
    <row r="12" spans="1:12" ht="22" customHeight="1" x14ac:dyDescent="0.3">
      <c r="A12" s="32" cm="1">
        <f t="array" ref="A12">IFERROR(INDEX(Control!$C$4:$C$32,SMALL(IF(Control!$B$4:$B$32="Sí",ROW(Control!$B$4:$B$32)),1)-3)-INDEX(Control!$D$4:$D$32,SMALL(IF(Control!$B$4:$B$32="Sí",ROW(Control!$B$4:$B$32)),1)-3)+INDEX(Control!$E$4:$E$32,SMALL(IF(Control!$B$4:$B$32="Sí",ROW(Control!$B$4:$B$32)),1)-3)-SUM(INDEX(Control!$F$4:J$32,SMALL(IF(Control!$B$4:$B$32="Sí",ROW(Control!$B$4:$B$32)),1)-3,0)),"")</f>
        <v>0</v>
      </c>
      <c r="B12" s="55" t="str" cm="1">
        <f t="array" ref="B12">IFERROR(INDEX(Control!$A$4:$A$32,SMALL(IF(Control!$B$4:$B$32="Sí",ROW(Control!$B$4:$B$32)),1)-3)&amp;IF(INDEX(Configuración!$C$10:$C$38,SMALL(IF(Control!$B$4:$B$32="Sí",ROW(Control!$B$4:$B$32)),1)-3)="Sí"," (solo para Enseñanzas Profesionales)",""),"")</f>
        <v>ACORDEÓN</v>
      </c>
      <c r="C12" s="56"/>
      <c r="D12" s="56"/>
      <c r="E12" s="56"/>
      <c r="F12" s="56"/>
      <c r="G12" s="56"/>
      <c r="H12" s="56"/>
      <c r="I12" s="56"/>
      <c r="J12" s="56"/>
      <c r="K12" s="56"/>
      <c r="L12" s="56"/>
    </row>
    <row r="13" spans="1:12" ht="22" customHeight="1" x14ac:dyDescent="0.3">
      <c r="A13" s="33" cm="1">
        <f t="array" ref="A13">IFERROR(INDEX(Control!$C$4:$C$32,SMALL(IF(Control!$B$4:$B$32="Sí",ROW(Control!$B$4:$B$32)),2)-3)-INDEX(Control!$D$4:$D$32,SMALL(IF(Control!$B$4:$B$32="Sí",ROW(Control!$B$4:$B$32)),2)-3)+INDEX(Control!$E$4:$E$32,SMALL(IF(Control!$B$4:$B$32="Sí",ROW(Control!$B$4:$B$32)),2)-3)-SUM(INDEX(Control!$F$4:J$32,SMALL(IF(Control!$B$4:$B$32="Sí",ROW(Control!$B$4:$B$32)),2)-3,0)),"")</f>
        <v>0</v>
      </c>
      <c r="B13" s="57" t="str" cm="1">
        <f t="array" ref="B13">IFERROR(INDEX(Control!$A$4:$A$32,SMALL(IF(Control!$B$4:$B$32="Sí",ROW(Control!$B$4:$B$32)),2)-3)&amp;IF(INDEX(Configuración!$C$10:$C$38,SMALL(IF(Control!$B$4:$B$32="Sí",ROW(Control!$B$4:$B$32)),2)-3)="Sí"," (solo para Enseñanzas Profesionales)",""),"")</f>
        <v>ARPA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</row>
    <row r="14" spans="1:12" ht="22" customHeight="1" x14ac:dyDescent="0.3">
      <c r="A14" s="32" cm="1">
        <f t="array" ref="A14">IFERROR(INDEX(Control!$C$4:$C$32,SMALL(IF(Control!$B$4:$B$32="Sí",ROW(Control!$B$4:$B$32)),3)-3)-INDEX(Control!$D$4:$D$32,SMALL(IF(Control!$B$4:$B$32="Sí",ROW(Control!$B$4:$B$32)),3)-3)+INDEX(Control!$E$4:$E$32,SMALL(IF(Control!$B$4:$B$32="Sí",ROW(Control!$B$4:$B$32)),3)-3)-SUM(INDEX(Control!$F$4:J$32,SMALL(IF(Control!$B$4:$B$32="Sí",ROW(Control!$B$4:$B$32)),3)-3,0)),"")</f>
        <v>0</v>
      </c>
      <c r="B14" s="55" t="str" cm="1">
        <f t="array" ref="B14">IFERROR(INDEX(Control!$A$4:$A$32,SMALL(IF(Control!$B$4:$B$32="Sí",ROW(Control!$B$4:$B$32)),3)-3)&amp;IF(INDEX(Configuración!$C$10:$C$38,SMALL(IF(Control!$B$4:$B$32="Sí",ROW(Control!$B$4:$B$32)),3)-3)="Sí"," (solo para Enseñanzas Profesionales)",""),"")</f>
        <v>BAJO ELÉCTRICO</v>
      </c>
      <c r="C14" s="56"/>
      <c r="D14" s="56"/>
      <c r="E14" s="56"/>
      <c r="F14" s="56"/>
      <c r="G14" s="56"/>
      <c r="H14" s="56"/>
      <c r="I14" s="56"/>
      <c r="J14" s="56"/>
      <c r="K14" s="56"/>
      <c r="L14" s="56"/>
    </row>
    <row r="15" spans="1:12" ht="22" customHeight="1" x14ac:dyDescent="0.3">
      <c r="A15" s="33" cm="1">
        <f t="array" ref="A15">IFERROR(INDEX(Control!$C$4:$C$32,SMALL(IF(Control!$B$4:$B$32="Sí",ROW(Control!$B$4:$B$32)),4)-3)-INDEX(Control!$D$4:$D$32,SMALL(IF(Control!$B$4:$B$32="Sí",ROW(Control!$B$4:$B$32)),4)-3)+INDEX(Control!$E$4:$E$32,SMALL(IF(Control!$B$4:$B$32="Sí",ROW(Control!$B$4:$B$32)),4)-3)-SUM(INDEX(Control!$F$4:J$32,SMALL(IF(Control!$B$4:$B$32="Sí",ROW(Control!$B$4:$B$32)),4)-3,0)),"")</f>
        <v>0</v>
      </c>
      <c r="B15" s="57" t="str" cm="1">
        <f t="array" ref="B15">IFERROR(INDEX(Control!$A$4:$A$32,SMALL(IF(Control!$B$4:$B$32="Sí",ROW(Control!$B$4:$B$32)),4)-3)&amp;IF(INDEX(Configuración!$C$10:$C$38,SMALL(IF(Control!$B$4:$B$32="Sí",ROW(Control!$B$4:$B$32)),4)-3)="Sí"," (solo para Enseñanzas Profesionales)",""),"")</f>
        <v>CANTO (solo para Enseñanzas Profesionales)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</row>
    <row r="16" spans="1:12" ht="22" customHeight="1" x14ac:dyDescent="0.3">
      <c r="A16" s="32" cm="1">
        <f t="array" ref="A16">IFERROR(INDEX(Control!$C$4:$C$32,SMALL(IF(Control!$B$4:$B$32="Sí",ROW(Control!$B$4:$B$32)),5)-3)-INDEX(Control!$D$4:$D$32,SMALL(IF(Control!$B$4:$B$32="Sí",ROW(Control!$B$4:$B$32)),5)-3)+INDEX(Control!$E$4:$E$32,SMALL(IF(Control!$B$4:$B$32="Sí",ROW(Control!$B$4:$B$32)),5)-3)-SUM(INDEX(Control!$F$4:J$32,SMALL(IF(Control!$B$4:$B$32="Sí",ROW(Control!$B$4:$B$32)),5)-3,0)),"")</f>
        <v>0</v>
      </c>
      <c r="B16" s="55" t="str" cm="1">
        <f t="array" ref="B16">IFERROR(INDEX(Control!$A$4:$A$32,SMALL(IF(Control!$B$4:$B$32="Sí",ROW(Control!$B$4:$B$32)),5)-3)&amp;IF(INDEX(Configuración!$C$10:$C$38,SMALL(IF(Control!$B$4:$B$32="Sí",ROW(Control!$B$4:$B$32)),5)-3)="Sí"," (solo para Enseñanzas Profesionales)",""),"")</f>
        <v>CANTO VALENCIANO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</row>
    <row r="17" spans="1:12" ht="22" customHeight="1" x14ac:dyDescent="0.3">
      <c r="A17" s="33" cm="1">
        <f t="array" ref="A17">IFERROR(INDEX(Control!$C$4:$C$32,SMALL(IF(Control!$B$4:$B$32="Sí",ROW(Control!$B$4:$B$32)),6)-3)-INDEX(Control!$D$4:$D$32,SMALL(IF(Control!$B$4:$B$32="Sí",ROW(Control!$B$4:$B$32)),6)-3)+INDEX(Control!$E$4:$E$32,SMALL(IF(Control!$B$4:$B$32="Sí",ROW(Control!$B$4:$B$32)),6)-3)-SUM(INDEX(Control!$F$4:J$32,SMALL(IF(Control!$B$4:$B$32="Sí",ROW(Control!$B$4:$B$32)),6)-3,0)),"")</f>
        <v>0</v>
      </c>
      <c r="B17" s="57" t="str" cm="1">
        <f t="array" ref="B17">IFERROR(INDEX(Control!$A$4:$A$32,SMALL(IF(Control!$B$4:$B$32="Sí",ROW(Control!$B$4:$B$32)),6)-3)&amp;IF(INDEX(Configuración!$C$10:$C$38,SMALL(IF(Control!$B$4:$B$32="Sí",ROW(Control!$B$4:$B$32)),6)-3)="Sí"," (solo para Enseñanzas Profesionales)",""),"")</f>
        <v>CLARINETE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</row>
    <row r="18" spans="1:12" ht="22" customHeight="1" x14ac:dyDescent="0.3">
      <c r="A18" s="32" cm="1">
        <f t="array" ref="A18">IFERROR(INDEX(Control!$C$4:$C$32,SMALL(IF(Control!$B$4:$B$32="Sí",ROW(Control!$B$4:$B$32)),7)-3)-INDEX(Control!$D$4:$D$32,SMALL(IF(Control!$B$4:$B$32="Sí",ROW(Control!$B$4:$B$32)),7)-3)+INDEX(Control!$E$4:$E$32,SMALL(IF(Control!$B$4:$B$32="Sí",ROW(Control!$B$4:$B$32)),7)-3)-SUM(INDEX(Control!$F$4:J$32,SMALL(IF(Control!$B$4:$B$32="Sí",ROW(Control!$B$4:$B$32)),7)-3,0)),"")</f>
        <v>0</v>
      </c>
      <c r="B18" s="55" t="str" cm="1">
        <f t="array" ref="B18">IFERROR(INDEX(Control!$A$4:$A$32,SMALL(IF(Control!$B$4:$B$32="Sí",ROW(Control!$B$4:$B$32)),7)-3)&amp;IF(INDEX(Configuración!$C$10:$C$38,SMALL(IF(Control!$B$4:$B$32="Sí",ROW(Control!$B$4:$B$32)),7)-3)="Sí"," (solo para Enseñanzas Profesionales)",""),"")</f>
        <v>CLAVECÍN</v>
      </c>
      <c r="C18" s="56"/>
      <c r="D18" s="56"/>
      <c r="E18" s="56"/>
      <c r="F18" s="56"/>
      <c r="G18" s="56"/>
      <c r="H18" s="56"/>
      <c r="I18" s="56"/>
      <c r="J18" s="56"/>
      <c r="K18" s="56"/>
      <c r="L18" s="56"/>
    </row>
    <row r="19" spans="1:12" ht="22" customHeight="1" x14ac:dyDescent="0.3">
      <c r="A19" s="33" cm="1">
        <f t="array" ref="A19">IFERROR(INDEX(Control!$C$4:$C$32,SMALL(IF(Control!$B$4:$B$32="Sí",ROW(Control!$B$4:$B$32)),8)-3)-INDEX(Control!$D$4:$D$32,SMALL(IF(Control!$B$4:$B$32="Sí",ROW(Control!$B$4:$B$32)),8)-3)+INDEX(Control!$E$4:$E$32,SMALL(IF(Control!$B$4:$B$32="Sí",ROW(Control!$B$4:$B$32)),8)-3)-SUM(INDEX(Control!$F$4:J$32,SMALL(IF(Control!$B$4:$B$32="Sí",ROW(Control!$B$4:$B$32)),8)-3,0)),"")</f>
        <v>0</v>
      </c>
      <c r="B19" s="57" t="str" cm="1">
        <f t="array" ref="B19">IFERROR(INDEX(Control!$A$4:$A$32,SMALL(IF(Control!$B$4:$B$32="Sí",ROW(Control!$B$4:$B$32)),8)-3)&amp;IF(INDEX(Configuración!$C$10:$C$38,SMALL(IF(Control!$B$4:$B$32="Sí",ROW(Control!$B$4:$B$32)),8)-3)="Sí"," (solo para Enseñanzas Profesionales)",""),"")</f>
        <v>CONTRABAJO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</row>
    <row r="20" spans="1:12" ht="22" customHeight="1" x14ac:dyDescent="0.3">
      <c r="A20" s="32" cm="1">
        <f t="array" ref="A20">IFERROR(INDEX(Control!$C$4:$C$32,SMALL(IF(Control!$B$4:$B$32="Sí",ROW(Control!$B$4:$B$32)),9)-3)-INDEX(Control!$D$4:$D$32,SMALL(IF(Control!$B$4:$B$32="Sí",ROW(Control!$B$4:$B$32)),9)-3)+INDEX(Control!$E$4:$E$32,SMALL(IF(Control!$B$4:$B$32="Sí",ROW(Control!$B$4:$B$32)),9)-3)-SUM(INDEX(Control!$F$4:J$32,SMALL(IF(Control!$B$4:$B$32="Sí",ROW(Control!$B$4:$B$32)),9)-3,0)),"")</f>
        <v>0</v>
      </c>
      <c r="B20" s="55" t="str" cm="1">
        <f t="array" ref="B20">IFERROR(INDEX(Control!$A$4:$A$32,SMALL(IF(Control!$B$4:$B$32="Sí",ROW(Control!$B$4:$B$32)),9)-3)&amp;IF(INDEX(Configuración!$C$10:$C$38,SMALL(IF(Control!$B$4:$B$32="Sí",ROW(Control!$B$4:$B$32)),9)-3)="Sí"," (solo para Enseñanzas Profesionales)",""),"")</f>
        <v>DULZAINA</v>
      </c>
      <c r="C20" s="56"/>
      <c r="D20" s="56"/>
      <c r="E20" s="56"/>
      <c r="F20" s="56"/>
      <c r="G20" s="56"/>
      <c r="H20" s="56"/>
      <c r="I20" s="56"/>
      <c r="J20" s="56"/>
      <c r="K20" s="56"/>
      <c r="L20" s="56"/>
    </row>
    <row r="21" spans="1:12" ht="22" customHeight="1" x14ac:dyDescent="0.3">
      <c r="A21" s="33" cm="1">
        <f t="array" ref="A21">IFERROR(INDEX(Control!$C$4:$C$32,SMALL(IF(Control!$B$4:$B$32="Sí",ROW(Control!$B$4:$B$32)),10)-3)-INDEX(Control!$D$4:$D$32,SMALL(IF(Control!$B$4:$B$32="Sí",ROW(Control!$B$4:$B$32)),10)-3)+INDEX(Control!$E$4:$E$32,SMALL(IF(Control!$B$4:$B$32="Sí",ROW(Control!$B$4:$B$32)),10)-3)-SUM(INDEX(Control!$F$4:J$32,SMALL(IF(Control!$B$4:$B$32="Sí",ROW(Control!$B$4:$B$32)),10)-3,0)),"")</f>
        <v>0</v>
      </c>
      <c r="B21" s="57" t="str" cm="1">
        <f t="array" ref="B21">IFERROR(INDEX(Control!$A$4:$A$32,SMALL(IF(Control!$B$4:$B$32="Sí",ROW(Control!$B$4:$B$32)),10)-3)&amp;IF(INDEX(Configuración!$C$10:$C$38,SMALL(IF(Control!$B$4:$B$32="Sí",ROW(Control!$B$4:$B$32)),10)-3)="Sí"," (solo para Enseñanzas Profesionales)",""),"")</f>
        <v>FAGOT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</row>
    <row r="22" spans="1:12" ht="22" customHeight="1" x14ac:dyDescent="0.3">
      <c r="A22" s="32" cm="1">
        <f t="array" ref="A22">IFERROR(INDEX(Control!$C$4:$C$32,SMALL(IF(Control!$B$4:$B$32="Sí",ROW(Control!$B$4:$B$32)),11)-3)-INDEX(Control!$D$4:$D$32,SMALL(IF(Control!$B$4:$B$32="Sí",ROW(Control!$B$4:$B$32)),11)-3)+INDEX(Control!$E$4:$E$32,SMALL(IF(Control!$B$4:$B$32="Sí",ROW(Control!$B$4:$B$32)),11)-3)-SUM(INDEX(Control!$F$4:J$32,SMALL(IF(Control!$B$4:$B$32="Sí",ROW(Control!$B$4:$B$32)),11)-3,0)),"")</f>
        <v>0</v>
      </c>
      <c r="B22" s="55" t="str" cm="1">
        <f t="array" ref="B22">IFERROR(INDEX(Control!$A$4:$A$32,SMALL(IF(Control!$B$4:$B$32="Sí",ROW(Control!$B$4:$B$32)),11)-3)&amp;IF(INDEX(Configuración!$C$10:$C$38,SMALL(IF(Control!$B$4:$B$32="Sí",ROW(Control!$B$4:$B$32)),11)-3)="Sí"," (solo para Enseñanzas Profesionales)",""),"")</f>
        <v>FLAUTA</v>
      </c>
      <c r="C22" s="56"/>
      <c r="D22" s="56"/>
      <c r="E22" s="56"/>
      <c r="F22" s="56"/>
      <c r="G22" s="56"/>
      <c r="H22" s="56"/>
      <c r="I22" s="56"/>
      <c r="J22" s="56"/>
      <c r="K22" s="56"/>
      <c r="L22" s="56"/>
    </row>
    <row r="23" spans="1:12" ht="22" customHeight="1" x14ac:dyDescent="0.3">
      <c r="A23" s="33" cm="1">
        <f t="array" ref="A23">IFERROR(INDEX(Control!$C$4:$C$32,SMALL(IF(Control!$B$4:$B$32="Sí",ROW(Control!$B$4:$B$32)),12)-3)-INDEX(Control!$D$4:$D$32,SMALL(IF(Control!$B$4:$B$32="Sí",ROW(Control!$B$4:$B$32)),12)-3)+INDEX(Control!$E$4:$E$32,SMALL(IF(Control!$B$4:$B$32="Sí",ROW(Control!$B$4:$B$32)),12)-3)-SUM(INDEX(Control!$F$4:J$32,SMALL(IF(Control!$B$4:$B$32="Sí",ROW(Control!$B$4:$B$32)),12)-3,0)),"")</f>
        <v>0</v>
      </c>
      <c r="B23" s="57" t="str" cm="1">
        <f t="array" ref="B23">IFERROR(INDEX(Control!$A$4:$A$32,SMALL(IF(Control!$B$4:$B$32="Sí",ROW(Control!$B$4:$B$32)),12)-3)&amp;IF(INDEX(Configuración!$C$10:$C$38,SMALL(IF(Control!$B$4:$B$32="Sí",ROW(Control!$B$4:$B$32)),12)-3)="Sí"," (solo para Enseñanzas Profesionales)",""),"")</f>
        <v>FLAUTA DE PICO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</row>
    <row r="24" spans="1:12" ht="22" customHeight="1" x14ac:dyDescent="0.3">
      <c r="A24" s="32" cm="1">
        <f t="array" ref="A24">IFERROR(INDEX(Control!$C$4:$C$32,SMALL(IF(Control!$B$4:$B$32="Sí",ROW(Control!$B$4:$B$32)),13)-3)-INDEX(Control!$D$4:$D$32,SMALL(IF(Control!$B$4:$B$32="Sí",ROW(Control!$B$4:$B$32)),13)-3)+INDEX(Control!$E$4:$E$32,SMALL(IF(Control!$B$4:$B$32="Sí",ROW(Control!$B$4:$B$32)),13)-3)-SUM(INDEX(Control!$F$4:J$32,SMALL(IF(Control!$B$4:$B$32="Sí",ROW(Control!$B$4:$B$32)),13)-3,0)),"")</f>
        <v>0</v>
      </c>
      <c r="B24" s="55" t="str" cm="1">
        <f t="array" ref="B24">IFERROR(INDEX(Control!$A$4:$A$32,SMALL(IF(Control!$B$4:$B$32="Sí",ROW(Control!$B$4:$B$32)),13)-3)&amp;IF(INDEX(Configuración!$C$10:$C$38,SMALL(IF(Control!$B$4:$B$32="Sí",ROW(Control!$B$4:$B$32)),13)-3)="Sí"," (solo para Enseñanzas Profesionales)",""),"")</f>
        <v>GUITARRA</v>
      </c>
      <c r="C24" s="56"/>
      <c r="D24" s="56"/>
      <c r="E24" s="56"/>
      <c r="F24" s="56"/>
      <c r="G24" s="56"/>
      <c r="H24" s="56"/>
      <c r="I24" s="56"/>
      <c r="J24" s="56"/>
      <c r="K24" s="56"/>
      <c r="L24" s="56"/>
    </row>
    <row r="25" spans="1:12" ht="22" customHeight="1" x14ac:dyDescent="0.3">
      <c r="A25" s="33" cm="1">
        <f t="array" ref="A25">IFERROR(INDEX(Control!$C$4:$C$32,SMALL(IF(Control!$B$4:$B$32="Sí",ROW(Control!$B$4:$B$32)),14)-3)-INDEX(Control!$D$4:$D$32,SMALL(IF(Control!$B$4:$B$32="Sí",ROW(Control!$B$4:$B$32)),14)-3)+INDEX(Control!$E$4:$E$32,SMALL(IF(Control!$B$4:$B$32="Sí",ROW(Control!$B$4:$B$32)),14)-3)-SUM(INDEX(Control!$F$4:J$32,SMALL(IF(Control!$B$4:$B$32="Sí",ROW(Control!$B$4:$B$32)),14)-3,0)),"")</f>
        <v>0</v>
      </c>
      <c r="B25" s="57" t="str" cm="1">
        <f t="array" ref="B25">IFERROR(INDEX(Control!$A$4:$A$32,SMALL(IF(Control!$B$4:$B$32="Sí",ROW(Control!$B$4:$B$32)),14)-3)&amp;IF(INDEX(Configuración!$C$10:$C$38,SMALL(IF(Control!$B$4:$B$32="Sí",ROW(Control!$B$4:$B$32)),14)-3)="Sí"," (solo para Enseñanzas Profesionales)",""),"")</f>
        <v>GUITARRA ELÉCTRICA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</row>
    <row r="26" spans="1:12" ht="22" customHeight="1" x14ac:dyDescent="0.3">
      <c r="A26" s="32" cm="1">
        <f t="array" ref="A26">IFERROR(INDEX(Control!$C$4:$C$32,SMALL(IF(Control!$B$4:$B$32="Sí",ROW(Control!$B$4:$B$32)),15)-3)-INDEX(Control!$D$4:$D$32,SMALL(IF(Control!$B$4:$B$32="Sí",ROW(Control!$B$4:$B$32)),15)-3)+INDEX(Control!$E$4:$E$32,SMALL(IF(Control!$B$4:$B$32="Sí",ROW(Control!$B$4:$B$32)),15)-3)-SUM(INDEX(Control!$F$4:J$32,SMALL(IF(Control!$B$4:$B$32="Sí",ROW(Control!$B$4:$B$32)),15)-3,0)),"")</f>
        <v>0</v>
      </c>
      <c r="B26" s="55" t="str" cm="1">
        <f t="array" ref="B26">IFERROR(INDEX(Control!$A$4:$A$32,SMALL(IF(Control!$B$4:$B$32="Sí",ROW(Control!$B$4:$B$32)),15)-3)&amp;IF(INDEX(Configuración!$C$10:$C$38,SMALL(IF(Control!$B$4:$B$32="Sí",ROW(Control!$B$4:$B$32)),15)-3)="Sí"," (solo para Enseñanzas Profesionales)",""),"")</f>
        <v>INSTRUMENTOS DE CUERDA PULSADA DEL RENACIMIENTO Y BARROCO</v>
      </c>
      <c r="C26" s="56"/>
      <c r="D26" s="56"/>
      <c r="E26" s="56"/>
      <c r="F26" s="56"/>
      <c r="G26" s="56"/>
      <c r="H26" s="56"/>
      <c r="I26" s="56"/>
      <c r="J26" s="56"/>
      <c r="K26" s="56"/>
      <c r="L26" s="56"/>
    </row>
    <row r="27" spans="1:12" ht="22" customHeight="1" x14ac:dyDescent="0.3">
      <c r="A27" s="33" cm="1">
        <f t="array" ref="A27">IFERROR(INDEX(Control!$C$4:$C$32,SMALL(IF(Control!$B$4:$B$32="Sí",ROW(Control!$B$4:$B$32)),16)-3)-INDEX(Control!$D$4:$D$32,SMALL(IF(Control!$B$4:$B$32="Sí",ROW(Control!$B$4:$B$32)),16)-3)+INDEX(Control!$E$4:$E$32,SMALL(IF(Control!$B$4:$B$32="Sí",ROW(Control!$B$4:$B$32)),16)-3)-SUM(INDEX(Control!$F$4:J$32,SMALL(IF(Control!$B$4:$B$32="Sí",ROW(Control!$B$4:$B$32)),16)-3,0)),"")</f>
        <v>0</v>
      </c>
      <c r="B27" s="57" t="str" cm="1">
        <f t="array" ref="B27">IFERROR(INDEX(Control!$A$4:$A$32,SMALL(IF(Control!$B$4:$B$32="Sí",ROW(Control!$B$4:$B$32)),16)-3)&amp;IF(INDEX(Configuración!$C$10:$C$38,SMALL(IF(Control!$B$4:$B$32="Sí",ROW(Control!$B$4:$B$32)),16)-3)="Sí"," (solo para Enseñanzas Profesionales)",""),"")</f>
        <v>INSTRUMENTOS DE PLECTRO</v>
      </c>
      <c r="C27" s="58"/>
      <c r="D27" s="58"/>
      <c r="E27" s="58"/>
      <c r="F27" s="58"/>
      <c r="G27" s="58"/>
      <c r="H27" s="58"/>
      <c r="I27" s="58"/>
      <c r="J27" s="58"/>
      <c r="K27" s="58"/>
      <c r="L27" s="58"/>
    </row>
    <row r="28" spans="1:12" ht="22" customHeight="1" x14ac:dyDescent="0.3">
      <c r="A28" s="32" cm="1">
        <f t="array" ref="A28">IFERROR(INDEX(Control!$C$4:$C$32,SMALL(IF(Control!$B$4:$B$32="Sí",ROW(Control!$B$4:$B$32)),17)-3)-INDEX(Control!$D$4:$D$32,SMALL(IF(Control!$B$4:$B$32="Sí",ROW(Control!$B$4:$B$32)),17)-3)+INDEX(Control!$E$4:$E$32,SMALL(IF(Control!$B$4:$B$32="Sí",ROW(Control!$B$4:$B$32)),17)-3)-SUM(INDEX(Control!$F$4:J$32,SMALL(IF(Control!$B$4:$B$32="Sí",ROW(Control!$B$4:$B$32)),17)-3,0)),"")</f>
        <v>0</v>
      </c>
      <c r="B28" s="55" t="str" cm="1">
        <f t="array" ref="B28">IFERROR(INDEX(Control!$A$4:$A$32,SMALL(IF(Control!$B$4:$B$32="Sí",ROW(Control!$B$4:$B$32)),17)-3)&amp;IF(INDEX(Configuración!$C$10:$C$38,SMALL(IF(Control!$B$4:$B$32="Sí",ROW(Control!$B$4:$B$32)),17)-3)="Sí"," (solo para Enseñanzas Profesionales)",""),"")</f>
        <v>OBOE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</row>
    <row r="29" spans="1:12" ht="22" customHeight="1" x14ac:dyDescent="0.3">
      <c r="A29" s="33" cm="1">
        <f t="array" ref="A29">IFERROR(INDEX(Control!$C$4:$C$32,SMALL(IF(Control!$B$4:$B$32="Sí",ROW(Control!$B$4:$B$32)),18)-3)-INDEX(Control!$D$4:$D$32,SMALL(IF(Control!$B$4:$B$32="Sí",ROW(Control!$B$4:$B$32)),18)-3)+INDEX(Control!$E$4:$E$32,SMALL(IF(Control!$B$4:$B$32="Sí",ROW(Control!$B$4:$B$32)),18)-3)-SUM(INDEX(Control!$F$4:J$32,SMALL(IF(Control!$B$4:$B$32="Sí",ROW(Control!$B$4:$B$32)),18)-3,0)),"")</f>
        <v>0</v>
      </c>
      <c r="B29" s="57" t="str" cm="1">
        <f t="array" ref="B29">IFERROR(INDEX(Control!$A$4:$A$32,SMALL(IF(Control!$B$4:$B$32="Sí",ROW(Control!$B$4:$B$32)),18)-3)&amp;IF(INDEX(Configuración!$C$10:$C$38,SMALL(IF(Control!$B$4:$B$32="Sí",ROW(Control!$B$4:$B$32)),18)-3)="Sí"," (solo para Enseñanzas Profesionales)",""),"")</f>
        <v>ÓRGANO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</row>
    <row r="30" spans="1:12" ht="22" customHeight="1" x14ac:dyDescent="0.3">
      <c r="A30" s="32" cm="1">
        <f t="array" ref="A30">IFERROR(INDEX(Control!$C$4:$C$32,SMALL(IF(Control!$B$4:$B$32="Sí",ROW(Control!$B$4:$B$32)),19)-3)-INDEX(Control!$D$4:$D$32,SMALL(IF(Control!$B$4:$B$32="Sí",ROW(Control!$B$4:$B$32)),19)-3)+INDEX(Control!$E$4:$E$32,SMALL(IF(Control!$B$4:$B$32="Sí",ROW(Control!$B$4:$B$32)),19)-3)-SUM(INDEX(Control!$F$4:J$32,SMALL(IF(Control!$B$4:$B$32="Sí",ROW(Control!$B$4:$B$32)),19)-3,0)),"")</f>
        <v>0</v>
      </c>
      <c r="B30" s="55" t="str" cm="1">
        <f t="array" ref="B30">IFERROR(INDEX(Control!$A$4:$A$32,SMALL(IF(Control!$B$4:$B$32="Sí",ROW(Control!$B$4:$B$32)),19)-3)&amp;IF(INDEX(Configuración!$C$10:$C$38,SMALL(IF(Control!$B$4:$B$32="Sí",ROW(Control!$B$4:$B$32)),19)-3)="Sí"," (solo para Enseñanzas Profesionales)",""),"")</f>
        <v>PERCUSIÓN</v>
      </c>
      <c r="C30" s="56"/>
      <c r="D30" s="56"/>
      <c r="E30" s="56"/>
      <c r="F30" s="56"/>
      <c r="G30" s="56"/>
      <c r="H30" s="56"/>
      <c r="I30" s="56"/>
      <c r="J30" s="56"/>
      <c r="K30" s="56"/>
      <c r="L30" s="56"/>
    </row>
    <row r="31" spans="1:12" ht="22" customHeight="1" x14ac:dyDescent="0.3">
      <c r="A31" s="33" cm="1">
        <f t="array" ref="A31">IFERROR(INDEX(Control!$C$4:$C$32,SMALL(IF(Control!$B$4:$B$32="Sí",ROW(Control!$B$4:$B$32)),20)-3)-INDEX(Control!$D$4:$D$32,SMALL(IF(Control!$B$4:$B$32="Sí",ROW(Control!$B$4:$B$32)),20)-3)+INDEX(Control!$E$4:$E$32,SMALL(IF(Control!$B$4:$B$32="Sí",ROW(Control!$B$4:$B$32)),20)-3)-SUM(INDEX(Control!$F$4:J$32,SMALL(IF(Control!$B$4:$B$32="Sí",ROW(Control!$B$4:$B$32)),20)-3,0)),"")</f>
        <v>0</v>
      </c>
      <c r="B31" s="57" t="str" cm="1">
        <f t="array" ref="B31">IFERROR(INDEX(Control!$A$4:$A$32,SMALL(IF(Control!$B$4:$B$32="Sí",ROW(Control!$B$4:$B$32)),20)-3)&amp;IF(INDEX(Configuración!$C$10:$C$38,SMALL(IF(Control!$B$4:$B$32="Sí",ROW(Control!$B$4:$B$32)),20)-3)="Sí"," (solo para Enseñanzas Profesionales)",""),"")</f>
        <v>PIANO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</row>
    <row r="32" spans="1:12" ht="22" customHeight="1" x14ac:dyDescent="0.3">
      <c r="A32" s="32" cm="1">
        <f t="array" ref="A32">IFERROR(INDEX(Control!$C$4:$C$32,SMALL(IF(Control!$B$4:$B$32="Sí",ROW(Control!$B$4:$B$32)),21)-3)-INDEX(Control!$D$4:$D$32,SMALL(IF(Control!$B$4:$B$32="Sí",ROW(Control!$B$4:$B$32)),21)-3)+INDEX(Control!$E$4:$E$32,SMALL(IF(Control!$B$4:$B$32="Sí",ROW(Control!$B$4:$B$32)),21)-3)-SUM(INDEX(Control!$F$4:J$32,SMALL(IF(Control!$B$4:$B$32="Sí",ROW(Control!$B$4:$B$32)),21)-3,0)),"")</f>
        <v>0</v>
      </c>
      <c r="B32" s="55" t="str" cm="1">
        <f t="array" ref="B32">IFERROR(INDEX(Control!$A$4:$A$32,SMALL(IF(Control!$B$4:$B$32="Sí",ROW(Control!$B$4:$B$32)),21)-3)&amp;IF(INDEX(Configuración!$C$10:$C$38,SMALL(IF(Control!$B$4:$B$32="Sí",ROW(Control!$B$4:$B$32)),21)-3)="Sí"," (solo para Enseñanzas Profesionales)",""),"")</f>
        <v>SAXOFÓN</v>
      </c>
      <c r="C32" s="56"/>
      <c r="D32" s="56"/>
      <c r="E32" s="56"/>
      <c r="F32" s="56"/>
      <c r="G32" s="56"/>
      <c r="H32" s="56"/>
      <c r="I32" s="56"/>
      <c r="J32" s="56"/>
      <c r="K32" s="56"/>
      <c r="L32" s="56"/>
    </row>
    <row r="33" spans="1:12" ht="22" customHeight="1" x14ac:dyDescent="0.3">
      <c r="A33" s="33" cm="1">
        <f t="array" ref="A33">IFERROR(INDEX(Control!$C$4:$C$32,SMALL(IF(Control!$B$4:$B$32="Sí",ROW(Control!$B$4:$B$32)),22)-3)-INDEX(Control!$D$4:$D$32,SMALL(IF(Control!$B$4:$B$32="Sí",ROW(Control!$B$4:$B$32)),22)-3)+INDEX(Control!$E$4:$E$32,SMALL(IF(Control!$B$4:$B$32="Sí",ROW(Control!$B$4:$B$32)),22)-3)-SUM(INDEX(Control!$F$4:J$32,SMALL(IF(Control!$B$4:$B$32="Sí",ROW(Control!$B$4:$B$32)),22)-3,0)),"")</f>
        <v>0</v>
      </c>
      <c r="B33" s="57" t="str" cm="1">
        <f t="array" ref="B33">IFERROR(INDEX(Control!$A$4:$A$32,SMALL(IF(Control!$B$4:$B$32="Sí",ROW(Control!$B$4:$B$32)),22)-3)&amp;IF(INDEX(Configuración!$C$10:$C$38,SMALL(IF(Control!$B$4:$B$32="Sí",ROW(Control!$B$4:$B$32)),22)-3)="Sí"," (solo para Enseñanzas Profesionales)",""),"")</f>
        <v>TROMBÓN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</row>
    <row r="34" spans="1:12" ht="22" customHeight="1" x14ac:dyDescent="0.3">
      <c r="A34" s="32" cm="1">
        <f t="array" ref="A34">IFERROR(INDEX(Control!$C$4:$C$32,SMALL(IF(Control!$B$4:$B$32="Sí",ROW(Control!$B$4:$B$32)),23)-3)-INDEX(Control!$D$4:$D$32,SMALL(IF(Control!$B$4:$B$32="Sí",ROW(Control!$B$4:$B$32)),23)-3)+INDEX(Control!$E$4:$E$32,SMALL(IF(Control!$B$4:$B$32="Sí",ROW(Control!$B$4:$B$32)),23)-3)-SUM(INDEX(Control!$F$4:J$32,SMALL(IF(Control!$B$4:$B$32="Sí",ROW(Control!$B$4:$B$32)),23)-3,0)),"")</f>
        <v>0</v>
      </c>
      <c r="B34" s="55" t="str" cm="1">
        <f t="array" ref="B34">IFERROR(INDEX(Control!$A$4:$A$32,SMALL(IF(Control!$B$4:$B$32="Sí",ROW(Control!$B$4:$B$32)),23)-3)&amp;IF(INDEX(Configuración!$C$10:$C$38,SMALL(IF(Control!$B$4:$B$32="Sí",ROW(Control!$B$4:$B$32)),23)-3)="Sí"," (solo para Enseñanzas Profesionales)",""),"")</f>
        <v>TROMPA</v>
      </c>
      <c r="C34" s="56"/>
      <c r="D34" s="56"/>
      <c r="E34" s="56"/>
      <c r="F34" s="56"/>
      <c r="G34" s="56"/>
      <c r="H34" s="56"/>
      <c r="I34" s="56"/>
      <c r="J34" s="56"/>
      <c r="K34" s="56"/>
      <c r="L34" s="56"/>
    </row>
    <row r="35" spans="1:12" ht="22" customHeight="1" x14ac:dyDescent="0.3">
      <c r="A35" s="33" cm="1">
        <f t="array" ref="A35">IFERROR(INDEX(Control!$C$4:$C$32,SMALL(IF(Control!$B$4:$B$32="Sí",ROW(Control!$B$4:$B$32)),24)-3)-INDEX(Control!$D$4:$D$32,SMALL(IF(Control!$B$4:$B$32="Sí",ROW(Control!$B$4:$B$32)),24)-3)+INDEX(Control!$E$4:$E$32,SMALL(IF(Control!$B$4:$B$32="Sí",ROW(Control!$B$4:$B$32)),24)-3)-SUM(INDEX(Control!$F$4:J$32,SMALL(IF(Control!$B$4:$B$32="Sí",ROW(Control!$B$4:$B$32)),24)-3,0)),"")</f>
        <v>0</v>
      </c>
      <c r="B35" s="57" t="str" cm="1">
        <f t="array" ref="B35">IFERROR(INDEX(Control!$A$4:$A$32,SMALL(IF(Control!$B$4:$B$32="Sí",ROW(Control!$B$4:$B$32)),24)-3)&amp;IF(INDEX(Configuración!$C$10:$C$38,SMALL(IF(Control!$B$4:$B$32="Sí",ROW(Control!$B$4:$B$32)),24)-3)="Sí"," (solo para Enseñanzas Profesionales)",""),"")</f>
        <v>TROMPETA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</row>
    <row r="36" spans="1:12" ht="22" customHeight="1" x14ac:dyDescent="0.3">
      <c r="A36" s="32" cm="1">
        <f t="array" ref="A36">IFERROR(INDEX(Control!$C$4:$C$32,SMALL(IF(Control!$B$4:$B$32="Sí",ROW(Control!$B$4:$B$32)),25)-3)-INDEX(Control!$D$4:$D$32,SMALL(IF(Control!$B$4:$B$32="Sí",ROW(Control!$B$4:$B$32)),25)-3)+INDEX(Control!$E$4:$E$32,SMALL(IF(Control!$B$4:$B$32="Sí",ROW(Control!$B$4:$B$32)),25)-3)-SUM(INDEX(Control!$F$4:J$32,SMALL(IF(Control!$B$4:$B$32="Sí",ROW(Control!$B$4:$B$32)),25)-3,0)),"")</f>
        <v>0</v>
      </c>
      <c r="B36" s="55" t="str" cm="1">
        <f t="array" ref="B36">IFERROR(INDEX(Control!$A$4:$A$32,SMALL(IF(Control!$B$4:$B$32="Sí",ROW(Control!$B$4:$B$32)),25)-3)&amp;IF(INDEX(Configuración!$C$10:$C$38,SMALL(IF(Control!$B$4:$B$32="Sí",ROW(Control!$B$4:$B$32)),25)-3)="Sí"," (solo para Enseñanzas Profesionales)",""),"")</f>
        <v>TUBA</v>
      </c>
      <c r="C36" s="56"/>
      <c r="D36" s="56"/>
      <c r="E36" s="56"/>
      <c r="F36" s="56"/>
      <c r="G36" s="56"/>
      <c r="H36" s="56"/>
      <c r="I36" s="56"/>
      <c r="J36" s="56"/>
      <c r="K36" s="56"/>
      <c r="L36" s="56"/>
    </row>
    <row r="37" spans="1:12" ht="22" customHeight="1" x14ac:dyDescent="0.3">
      <c r="A37" s="33" cm="1">
        <f t="array" ref="A37">IFERROR(INDEX(Control!$C$4:$C$32,SMALL(IF(Control!$B$4:$B$32="Sí",ROW(Control!$B$4:$B$32)),26)-3)-INDEX(Control!$D$4:$D$32,SMALL(IF(Control!$B$4:$B$32="Sí",ROW(Control!$B$4:$B$32)),26)-3)+INDEX(Control!$E$4:$E$32,SMALL(IF(Control!$B$4:$B$32="Sí",ROW(Control!$B$4:$B$32)),26)-3)-SUM(INDEX(Control!$F$4:J$32,SMALL(IF(Control!$B$4:$B$32="Sí",ROW(Control!$B$4:$B$32)),26)-3,0)),"")</f>
        <v>0</v>
      </c>
      <c r="B37" s="57" t="str" cm="1">
        <f t="array" ref="B37">IFERROR(INDEX(Control!$A$4:$A$32,SMALL(IF(Control!$B$4:$B$32="Sí",ROW(Control!$B$4:$B$32)),26)-3)&amp;IF(INDEX(Configuración!$C$10:$C$38,SMALL(IF(Control!$B$4:$B$32="Sí",ROW(Control!$B$4:$B$32)),26)-3)="Sí"," (solo para Enseñanzas Profesionales)",""),"")</f>
        <v>VIOLA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</row>
    <row r="38" spans="1:12" ht="22" customHeight="1" x14ac:dyDescent="0.3">
      <c r="A38" s="32" cm="1">
        <f t="array" ref="A38">IFERROR(INDEX(Control!$C$4:$C$32,SMALL(IF(Control!$B$4:$B$32="Sí",ROW(Control!$B$4:$B$32)),27)-3)-INDEX(Control!$D$4:$D$32,SMALL(IF(Control!$B$4:$B$32="Sí",ROW(Control!$B$4:$B$32)),27)-3)+INDEX(Control!$E$4:$E$32,SMALL(IF(Control!$B$4:$B$32="Sí",ROW(Control!$B$4:$B$32)),27)-3)-SUM(INDEX(Control!$F$4:J$32,SMALL(IF(Control!$B$4:$B$32="Sí",ROW(Control!$B$4:$B$32)),27)-3,0)),"")</f>
        <v>0</v>
      </c>
      <c r="B38" s="55" t="str" cm="1">
        <f t="array" ref="B38">IFERROR(INDEX(Control!$A$4:$A$32,SMALL(IF(Control!$B$4:$B$32="Sí",ROW(Control!$B$4:$B$32)),27)-3)&amp;IF(INDEX(Configuración!$C$10:$C$38,SMALL(IF(Control!$B$4:$B$32="Sí",ROW(Control!$B$4:$B$32)),27)-3)="Sí"," (solo para Enseñanzas Profesionales)",""),"")</f>
        <v>VIOLA DA GAMBA</v>
      </c>
      <c r="C38" s="56"/>
      <c r="D38" s="56"/>
      <c r="E38" s="56"/>
      <c r="F38" s="56"/>
      <c r="G38" s="56"/>
      <c r="H38" s="56"/>
      <c r="I38" s="56"/>
      <c r="J38" s="56"/>
      <c r="K38" s="56"/>
      <c r="L38" s="56"/>
    </row>
    <row r="39" spans="1:12" ht="22" customHeight="1" x14ac:dyDescent="0.3">
      <c r="A39" s="33" cm="1">
        <f t="array" ref="A39">IFERROR(INDEX(Control!$C$4:$C$32,SMALL(IF(Control!$B$4:$B$32="Sí",ROW(Control!$B$4:$B$32)),28)-3)-INDEX(Control!$D$4:$D$32,SMALL(IF(Control!$B$4:$B$32="Sí",ROW(Control!$B$4:$B$32)),28)-3)+INDEX(Control!$E$4:$E$32,SMALL(IF(Control!$B$4:$B$32="Sí",ROW(Control!$B$4:$B$32)),28)-3)-SUM(INDEX(Control!$F$4:J$32,SMALL(IF(Control!$B$4:$B$32="Sí",ROW(Control!$B$4:$B$32)),28)-3,0)),"")</f>
        <v>0</v>
      </c>
      <c r="B39" s="57" t="str" cm="1">
        <f t="array" ref="B39">IFERROR(INDEX(Control!$A$4:$A$32,SMALL(IF(Control!$B$4:$B$32="Sí",ROW(Control!$B$4:$B$32)),28)-3)&amp;IF(INDEX(Configuración!$C$10:$C$38,SMALL(IF(Control!$B$4:$B$32="Sí",ROW(Control!$B$4:$B$32)),28)-3)="Sí"," (solo para Enseñanzas Profesionales)",""),"")</f>
        <v>VIOLÍN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</row>
    <row r="40" spans="1:12" ht="22" customHeight="1" x14ac:dyDescent="0.3">
      <c r="A40" s="32" cm="1">
        <f t="array" ref="A40">IFERROR(INDEX(Control!$C$4:$C$32,SMALL(IF(Control!$B$4:$B$32="Sí",ROW(Control!$B$4:$B$32)),29)-3)-INDEX(Control!$D$4:$D$32,SMALL(IF(Control!$B$4:$B$32="Sí",ROW(Control!$B$4:$B$32)),29)-3)+INDEX(Control!$E$4:$E$32,SMALL(IF(Control!$B$4:$B$32="Sí",ROW(Control!$B$4:$B$32)),29)-3)-SUM(INDEX(Control!$F$4:J$32,SMALL(IF(Control!$B$4:$B$32="Sí",ROW(Control!$B$4:$B$32)),29)-3,0)),"")</f>
        <v>0</v>
      </c>
      <c r="B40" s="55" t="str" cm="1">
        <f t="array" ref="B40">IFERROR(INDEX(Control!$A$4:$A$32,SMALL(IF(Control!$B$4:$B$32="Sí",ROW(Control!$B$4:$B$32)),29)-3)&amp;IF(INDEX(Configuración!$C$10:$C$38,SMALL(IF(Control!$B$4:$B$32="Sí",ROW(Control!$B$4:$B$32)),29)-3)="Sí"," (solo para Enseñanzas Profesionales)",""),"")</f>
        <v>VIOLONCHELO</v>
      </c>
      <c r="C40" s="56"/>
      <c r="D40" s="56"/>
      <c r="E40" s="56"/>
      <c r="F40" s="56"/>
      <c r="G40" s="56"/>
      <c r="H40" s="56"/>
      <c r="I40" s="56"/>
      <c r="J40" s="56"/>
      <c r="K40" s="56"/>
      <c r="L40" s="56"/>
    </row>
    <row r="41" spans="1:12" ht="22" customHeight="1" thickBot="1" x14ac:dyDescent="0.35">
      <c r="A41" s="43" t="str" cm="1">
        <f t="array" ref="A41">IFERROR(INDEX(Control!$C$4:$C$32,SMALL(IF(Control!$B$4:$B$32="Sí",ROW(Control!$B$4:$B$32)),30)-3)-INDEX(Control!$D$4:$D$32,SMALL(IF(Control!$B$4:$B$32="Sí",ROW(Control!$B$4:$B$32)),30)-3)+INDEX(Control!$E$4:$E$32,SMALL(IF(Control!$B$4:$B$32="Sí",ROW(Control!$B$4:$B$32)),30)-3)-SUM(INDEX(Control!$F$4:J$32,SMALL(IF(Control!$B$4:$B$32="Sí",ROW(Control!$B$4:$B$32)),30)-3,0)),"")</f>
        <v/>
      </c>
      <c r="B41" s="70" t="str" cm="1">
        <f t="array" ref="B41">IFERROR(INDEX(Control!$A$4:$A$32,SMALL(IF(Control!$B$4:$B$32="Sí",ROW(Control!$B$4:$B$32)),30)-3)&amp;IF(INDEX(Configuración!$C$10:$C$38,SMALL(IF(Control!$B$4:$B$32="Sí",ROW(Control!$B$4:$B$32)),30)-3)="Sí"," (solo para Enseñanzas Profesionales)",""),"")</f>
        <v/>
      </c>
      <c r="C41" s="71"/>
      <c r="D41" s="71"/>
      <c r="E41" s="71"/>
      <c r="F41" s="71"/>
      <c r="G41" s="71"/>
      <c r="H41" s="71"/>
      <c r="I41" s="71"/>
      <c r="J41" s="71"/>
      <c r="K41" s="71"/>
      <c r="L41" s="71"/>
    </row>
    <row r="42" spans="1:12" ht="30" customHeight="1" thickTop="1" x14ac:dyDescent="0.3">
      <c r="A42" s="44">
        <f>SUM(A12:A41)</f>
        <v>0</v>
      </c>
      <c r="B42" s="54" t="s">
        <v>188</v>
      </c>
      <c r="C42" s="54"/>
      <c r="D42" s="54"/>
      <c r="E42" s="54"/>
      <c r="F42" s="54"/>
      <c r="G42" s="54"/>
      <c r="H42" s="54"/>
      <c r="I42" s="54"/>
      <c r="J42" s="54"/>
      <c r="K42" s="54"/>
      <c r="L42" s="54"/>
    </row>
    <row r="43" spans="1:12" ht="20" customHeight="1" x14ac:dyDescent="0.2">
      <c r="A43" s="68" t="s">
        <v>113</v>
      </c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</row>
    <row r="44" spans="1:12" ht="14" customHeight="1" x14ac:dyDescent="0.2">
      <c r="A44" s="29" t="s">
        <v>67</v>
      </c>
      <c r="B44" s="65" t="s">
        <v>41</v>
      </c>
      <c r="C44" s="65"/>
      <c r="D44" s="65"/>
      <c r="E44" s="65"/>
      <c r="F44" s="65"/>
      <c r="G44" s="29" t="s">
        <v>79</v>
      </c>
      <c r="H44" s="65" t="s">
        <v>52</v>
      </c>
      <c r="I44" s="65"/>
      <c r="J44" s="65"/>
      <c r="K44" s="65"/>
      <c r="L44" s="65"/>
    </row>
    <row r="45" spans="1:12" ht="14" customHeight="1" x14ac:dyDescent="0.2">
      <c r="A45" s="29" t="s">
        <v>68</v>
      </c>
      <c r="B45" s="65" t="s">
        <v>42</v>
      </c>
      <c r="C45" s="65"/>
      <c r="D45" s="65"/>
      <c r="E45" s="65"/>
      <c r="F45" s="65"/>
      <c r="G45" s="29" t="s">
        <v>80</v>
      </c>
      <c r="H45" s="65" t="s">
        <v>53</v>
      </c>
      <c r="I45" s="65"/>
      <c r="J45" s="65"/>
      <c r="K45" s="65"/>
      <c r="L45" s="65"/>
    </row>
    <row r="46" spans="1:12" ht="14" customHeight="1" x14ac:dyDescent="0.2">
      <c r="A46" s="29" t="s">
        <v>69</v>
      </c>
      <c r="B46" s="65" t="s">
        <v>43</v>
      </c>
      <c r="C46" s="65"/>
      <c r="D46" s="65"/>
      <c r="E46" s="65"/>
      <c r="F46" s="65"/>
      <c r="G46" s="29" t="s">
        <v>81</v>
      </c>
      <c r="H46" s="65" t="s">
        <v>54</v>
      </c>
      <c r="I46" s="65"/>
      <c r="J46" s="65"/>
      <c r="K46" s="65"/>
      <c r="L46" s="65"/>
    </row>
    <row r="47" spans="1:12" ht="14" customHeight="1" x14ac:dyDescent="0.2">
      <c r="A47" s="29" t="s">
        <v>70</v>
      </c>
      <c r="B47" s="65" t="s">
        <v>44</v>
      </c>
      <c r="C47" s="65"/>
      <c r="D47" s="65"/>
      <c r="E47" s="65"/>
      <c r="F47" s="65"/>
      <c r="G47" s="29" t="s">
        <v>82</v>
      </c>
      <c r="H47" s="65" t="s">
        <v>55</v>
      </c>
      <c r="I47" s="65"/>
      <c r="J47" s="65"/>
      <c r="K47" s="65"/>
      <c r="L47" s="65"/>
    </row>
    <row r="48" spans="1:12" ht="14" customHeight="1" x14ac:dyDescent="0.2">
      <c r="A48" s="29" t="s">
        <v>71</v>
      </c>
      <c r="B48" s="65" t="s">
        <v>45</v>
      </c>
      <c r="C48" s="65"/>
      <c r="D48" s="65"/>
      <c r="E48" s="65"/>
      <c r="F48" s="65"/>
      <c r="G48" s="29" t="s">
        <v>83</v>
      </c>
      <c r="H48" s="65" t="s">
        <v>56</v>
      </c>
      <c r="I48" s="65"/>
      <c r="J48" s="65"/>
      <c r="K48" s="65"/>
      <c r="L48" s="65"/>
    </row>
    <row r="49" spans="1:12" ht="14" customHeight="1" x14ac:dyDescent="0.2">
      <c r="A49" s="28" t="s">
        <v>72</v>
      </c>
      <c r="B49" s="66" t="s">
        <v>195</v>
      </c>
      <c r="C49" s="65"/>
      <c r="D49" s="65"/>
      <c r="E49" s="65"/>
      <c r="F49" s="65"/>
      <c r="G49" s="29" t="s">
        <v>84</v>
      </c>
      <c r="H49" s="65" t="s">
        <v>57</v>
      </c>
      <c r="I49" s="65"/>
      <c r="J49" s="65"/>
      <c r="K49" s="65"/>
      <c r="L49" s="65"/>
    </row>
    <row r="50" spans="1:12" ht="14" customHeight="1" x14ac:dyDescent="0.2">
      <c r="A50" s="29" t="s">
        <v>73</v>
      </c>
      <c r="B50" s="65" t="s">
        <v>46</v>
      </c>
      <c r="C50" s="65"/>
      <c r="D50" s="65"/>
      <c r="E50" s="65"/>
      <c r="F50" s="65"/>
      <c r="G50" s="29" t="s">
        <v>85</v>
      </c>
      <c r="H50" s="65" t="s">
        <v>58</v>
      </c>
      <c r="I50" s="65"/>
      <c r="J50" s="65"/>
      <c r="K50" s="65"/>
      <c r="L50" s="65"/>
    </row>
    <row r="51" spans="1:12" ht="14" customHeight="1" x14ac:dyDescent="0.2">
      <c r="A51" s="29" t="s">
        <v>74</v>
      </c>
      <c r="B51" s="65" t="s">
        <v>47</v>
      </c>
      <c r="C51" s="65"/>
      <c r="D51" s="65"/>
      <c r="E51" s="65"/>
      <c r="F51" s="65"/>
      <c r="G51" s="29" t="s">
        <v>86</v>
      </c>
      <c r="H51" s="65" t="s">
        <v>59</v>
      </c>
      <c r="I51" s="65"/>
      <c r="J51" s="65"/>
      <c r="K51" s="65"/>
      <c r="L51" s="65"/>
    </row>
    <row r="52" spans="1:12" ht="14" customHeight="1" x14ac:dyDescent="0.2">
      <c r="A52" s="29" t="s">
        <v>75</v>
      </c>
      <c r="B52" s="65" t="s">
        <v>48</v>
      </c>
      <c r="C52" s="65"/>
      <c r="D52" s="65"/>
      <c r="E52" s="65"/>
      <c r="F52" s="65"/>
      <c r="G52" s="29" t="s">
        <v>87</v>
      </c>
      <c r="H52" s="65" t="s">
        <v>60</v>
      </c>
      <c r="I52" s="65"/>
      <c r="J52" s="65"/>
      <c r="K52" s="65"/>
      <c r="L52" s="65"/>
    </row>
    <row r="53" spans="1:12" ht="14" customHeight="1" x14ac:dyDescent="0.2">
      <c r="A53" s="29" t="s">
        <v>76</v>
      </c>
      <c r="B53" s="65" t="s">
        <v>49</v>
      </c>
      <c r="C53" s="65"/>
      <c r="D53" s="65"/>
      <c r="E53" s="65"/>
      <c r="F53" s="65"/>
      <c r="G53" s="29" t="s">
        <v>88</v>
      </c>
      <c r="H53" s="65" t="s">
        <v>61</v>
      </c>
      <c r="I53" s="65"/>
      <c r="J53" s="65"/>
      <c r="K53" s="65"/>
      <c r="L53" s="65"/>
    </row>
    <row r="54" spans="1:12" ht="14" customHeight="1" x14ac:dyDescent="0.2">
      <c r="A54" s="29" t="s">
        <v>77</v>
      </c>
      <c r="B54" s="65" t="s">
        <v>50</v>
      </c>
      <c r="C54" s="65"/>
      <c r="D54" s="65"/>
      <c r="E54" s="65"/>
      <c r="F54" s="65"/>
      <c r="G54" s="29" t="s">
        <v>89</v>
      </c>
      <c r="H54" s="65" t="s">
        <v>62</v>
      </c>
      <c r="I54" s="65"/>
      <c r="J54" s="65"/>
      <c r="K54" s="65"/>
      <c r="L54" s="65"/>
    </row>
    <row r="55" spans="1:12" ht="14" customHeight="1" x14ac:dyDescent="0.2">
      <c r="A55" s="29" t="s">
        <v>78</v>
      </c>
      <c r="B55" s="65" t="s">
        <v>51</v>
      </c>
      <c r="C55" s="65"/>
      <c r="D55" s="65"/>
      <c r="E55" s="65"/>
      <c r="F55" s="65"/>
      <c r="G55" s="30"/>
      <c r="H55" s="30"/>
      <c r="I55" s="30"/>
      <c r="J55" s="30"/>
      <c r="K55" s="30"/>
      <c r="L55" s="30"/>
    </row>
  </sheetData>
  <sheetProtection sheet="1" objects="1" scenarios="1"/>
  <mergeCells count="62">
    <mergeCell ref="H52:L52"/>
    <mergeCell ref="H53:L53"/>
    <mergeCell ref="H54:L54"/>
    <mergeCell ref="B11:L11"/>
    <mergeCell ref="B12:L12"/>
    <mergeCell ref="B13:L13"/>
    <mergeCell ref="B14:L14"/>
    <mergeCell ref="B15:L15"/>
    <mergeCell ref="B16:L16"/>
    <mergeCell ref="B17:L17"/>
    <mergeCell ref="B54:F54"/>
    <mergeCell ref="A43:L43"/>
    <mergeCell ref="B45:F45"/>
    <mergeCell ref="B46:F46"/>
    <mergeCell ref="B47:F47"/>
    <mergeCell ref="B41:L41"/>
    <mergeCell ref="B55:F55"/>
    <mergeCell ref="H44:L44"/>
    <mergeCell ref="H45:L45"/>
    <mergeCell ref="H46:L46"/>
    <mergeCell ref="H47:L47"/>
    <mergeCell ref="H48:L48"/>
    <mergeCell ref="H49:L49"/>
    <mergeCell ref="H50:L50"/>
    <mergeCell ref="H51:L51"/>
    <mergeCell ref="B48:F48"/>
    <mergeCell ref="B49:F49"/>
    <mergeCell ref="B50:F50"/>
    <mergeCell ref="B51:F51"/>
    <mergeCell ref="B52:F52"/>
    <mergeCell ref="B53:F53"/>
    <mergeCell ref="B44:F44"/>
    <mergeCell ref="A9:L9"/>
    <mergeCell ref="B39:L39"/>
    <mergeCell ref="B40:L40"/>
    <mergeCell ref="B29:L29"/>
    <mergeCell ref="B30:L30"/>
    <mergeCell ref="B31:L31"/>
    <mergeCell ref="B32:L32"/>
    <mergeCell ref="B38:L38"/>
    <mergeCell ref="B22:L22"/>
    <mergeCell ref="B23:L23"/>
    <mergeCell ref="B24:L24"/>
    <mergeCell ref="B25:L25"/>
    <mergeCell ref="B26:L26"/>
    <mergeCell ref="B27:L27"/>
    <mergeCell ref="B28:L28"/>
    <mergeCell ref="B33:L33"/>
    <mergeCell ref="A1:L1"/>
    <mergeCell ref="A2:L2"/>
    <mergeCell ref="A3:L3"/>
    <mergeCell ref="A4:L4"/>
    <mergeCell ref="A6:L6"/>
    <mergeCell ref="B42:L42"/>
    <mergeCell ref="B18:L18"/>
    <mergeCell ref="B19:L19"/>
    <mergeCell ref="B20:L20"/>
    <mergeCell ref="B21:L21"/>
    <mergeCell ref="B34:L34"/>
    <mergeCell ref="B35:L35"/>
    <mergeCell ref="B36:L36"/>
    <mergeCell ref="B37:L37"/>
  </mergeCells>
  <conditionalFormatting sqref="A12:L41">
    <cfRule type="expression" dxfId="17" priority="1">
      <formula>$B12=""</formula>
    </cfRule>
  </conditionalFormatting>
  <pageMargins left="0.19685039375000002" right="0.19685039375000002" top="0.19685039375000002" bottom="0.19685039375000002" header="0.19685039375000002" footer="0.19685039375000002"/>
  <pageSetup paperSize="9" scale="62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46</vt:i4>
      </vt:variant>
    </vt:vector>
  </HeadingPairs>
  <TitlesOfParts>
    <vt:vector size="72" baseType="lpstr">
      <vt:lpstr>Instrucciones</vt:lpstr>
      <vt:lpstr>Configuración</vt:lpstr>
      <vt:lpstr>Control</vt:lpstr>
      <vt:lpstr>F01 NP1-1Adj - Readmisión</vt:lpstr>
      <vt:lpstr>F02 NP1-1Adj - PPAA</vt:lpstr>
      <vt:lpstr>F03 NP2-1Adj - Readmisión</vt:lpstr>
      <vt:lpstr>F04 NP2A-1Adj - PPAA</vt:lpstr>
      <vt:lpstr>F05 NP2B-1Adj - PPAA</vt:lpstr>
      <vt:lpstr>F06 NP2B-1Adj - Cambio Especial</vt:lpstr>
      <vt:lpstr>F07 NP3-1Adj - Readmisión</vt:lpstr>
      <vt:lpstr>F08 NP3-1Adj - PPAA</vt:lpstr>
      <vt:lpstr>F09 NP4-1Adj - Readmisión</vt:lpstr>
      <vt:lpstr>F10 NP4-1Adj - PPAA</vt:lpstr>
      <vt:lpstr>F11 NP4-1Adj - Cambio Especiali</vt:lpstr>
      <vt:lpstr>F12 NP1-2Adj - Traslado</vt:lpstr>
      <vt:lpstr>F13 NP1-2Adj - Readmisión otros</vt:lpstr>
      <vt:lpstr>F14 NP1-2Adj - PPAA otros</vt:lpstr>
      <vt:lpstr>F15 NP2-2Adj - Traslado</vt:lpstr>
      <vt:lpstr>F16 NP2-2Adj - Readmisión otros</vt:lpstr>
      <vt:lpstr>F17 NP2-2Adj - PPAA otros</vt:lpstr>
      <vt:lpstr>F18 NP3-2Adj - Traslado</vt:lpstr>
      <vt:lpstr>F19 NP3-2Adj - Readmisión otros</vt:lpstr>
      <vt:lpstr>F20 NP3-2Adj - PPAA otros</vt:lpstr>
      <vt:lpstr>F21 NP4-2Adj - Traslado</vt:lpstr>
      <vt:lpstr>F22 NP4-2Adj - Readmisión otros</vt:lpstr>
      <vt:lpstr>F23 NP4-2Adj - PPAA otros</vt:lpstr>
      <vt:lpstr>'F01 NP1-1Adj - Readmisión'!Área_de_impresión</vt:lpstr>
      <vt:lpstr>'F02 NP1-1Adj - PPAA'!Área_de_impresión</vt:lpstr>
      <vt:lpstr>'F03 NP2-1Adj - Readmisión'!Área_de_impresión</vt:lpstr>
      <vt:lpstr>'F04 NP2A-1Adj - PPAA'!Área_de_impresión</vt:lpstr>
      <vt:lpstr>'F05 NP2B-1Adj - PPAA'!Área_de_impresión</vt:lpstr>
      <vt:lpstr>'F06 NP2B-1Adj - Cambio Especial'!Área_de_impresión</vt:lpstr>
      <vt:lpstr>'F07 NP3-1Adj - Readmisión'!Área_de_impresión</vt:lpstr>
      <vt:lpstr>'F08 NP3-1Adj - PPAA'!Área_de_impresión</vt:lpstr>
      <vt:lpstr>'F09 NP4-1Adj - Readmisión'!Área_de_impresión</vt:lpstr>
      <vt:lpstr>'F10 NP4-1Adj - PPAA'!Área_de_impresión</vt:lpstr>
      <vt:lpstr>'F11 NP4-1Adj - Cambio Especiali'!Área_de_impresión</vt:lpstr>
      <vt:lpstr>'F12 NP1-2Adj - Traslado'!Área_de_impresión</vt:lpstr>
      <vt:lpstr>'F13 NP1-2Adj - Readmisión otros'!Área_de_impresión</vt:lpstr>
      <vt:lpstr>'F14 NP1-2Adj - PPAA otros'!Área_de_impresión</vt:lpstr>
      <vt:lpstr>'F15 NP2-2Adj - Traslado'!Área_de_impresión</vt:lpstr>
      <vt:lpstr>'F16 NP2-2Adj - Readmisión otros'!Área_de_impresión</vt:lpstr>
      <vt:lpstr>'F17 NP2-2Adj - PPAA otros'!Área_de_impresión</vt:lpstr>
      <vt:lpstr>'F18 NP3-2Adj - Traslado'!Área_de_impresión</vt:lpstr>
      <vt:lpstr>'F19 NP3-2Adj - Readmisión otros'!Área_de_impresión</vt:lpstr>
      <vt:lpstr>'F20 NP3-2Adj - PPAA otros'!Área_de_impresión</vt:lpstr>
      <vt:lpstr>'F21 NP4-2Adj - Traslado'!Área_de_impresión</vt:lpstr>
      <vt:lpstr>'F22 NP4-2Adj - Readmisión otros'!Área_de_impresión</vt:lpstr>
      <vt:lpstr>'F23 NP4-2Adj - PPAA otros'!Área_de_impresión</vt:lpstr>
      <vt:lpstr>'F01 NP1-1Adj - Readmisión'!Títulos_a_imprimir</vt:lpstr>
      <vt:lpstr>'F02 NP1-1Adj - PPAA'!Títulos_a_imprimir</vt:lpstr>
      <vt:lpstr>'F03 NP2-1Adj - Readmisión'!Títulos_a_imprimir</vt:lpstr>
      <vt:lpstr>'F04 NP2A-1Adj - PPAA'!Títulos_a_imprimir</vt:lpstr>
      <vt:lpstr>'F05 NP2B-1Adj - PPAA'!Títulos_a_imprimir</vt:lpstr>
      <vt:lpstr>'F06 NP2B-1Adj - Cambio Especial'!Títulos_a_imprimir</vt:lpstr>
      <vt:lpstr>'F07 NP3-1Adj - Readmisión'!Títulos_a_imprimir</vt:lpstr>
      <vt:lpstr>'F08 NP3-1Adj - PPAA'!Títulos_a_imprimir</vt:lpstr>
      <vt:lpstr>'F09 NP4-1Adj - Readmisión'!Títulos_a_imprimir</vt:lpstr>
      <vt:lpstr>'F10 NP4-1Adj - PPAA'!Títulos_a_imprimir</vt:lpstr>
      <vt:lpstr>'F11 NP4-1Adj - Cambio Especiali'!Títulos_a_imprimir</vt:lpstr>
      <vt:lpstr>'F12 NP1-2Adj - Traslado'!Títulos_a_imprimir</vt:lpstr>
      <vt:lpstr>'F13 NP1-2Adj - Readmisión otros'!Títulos_a_imprimir</vt:lpstr>
      <vt:lpstr>'F14 NP1-2Adj - PPAA otros'!Títulos_a_imprimir</vt:lpstr>
      <vt:lpstr>'F15 NP2-2Adj - Traslado'!Títulos_a_imprimir</vt:lpstr>
      <vt:lpstr>'F16 NP2-2Adj - Readmisión otros'!Títulos_a_imprimir</vt:lpstr>
      <vt:lpstr>'F17 NP2-2Adj - PPAA otros'!Títulos_a_imprimir</vt:lpstr>
      <vt:lpstr>'F18 NP3-2Adj - Traslado'!Títulos_a_imprimir</vt:lpstr>
      <vt:lpstr>'F19 NP3-2Adj - Readmisión otros'!Títulos_a_imprimir</vt:lpstr>
      <vt:lpstr>'F20 NP3-2Adj - PPAA otros'!Títulos_a_imprimir</vt:lpstr>
      <vt:lpstr>'F21 NP4-2Adj - Traslado'!Títulos_a_imprimir</vt:lpstr>
      <vt:lpstr>'F22 NP4-2Adj - Readmisión otros'!Títulos_a_imprimir</vt:lpstr>
      <vt:lpstr>'F23 NP4-2Adj - PPAA otros'!Títulos_a_imprimir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José Luis Miralles Bono</dc:creator>
  <cp:lastModifiedBy>José Luis Miralles Bono</cp:lastModifiedBy>
  <cp:lastPrinted>2026-05-15T16:39:39Z</cp:lastPrinted>
  <dcterms:created xsi:type="dcterms:W3CDTF">2026-05-15T15:44:37Z</dcterms:created>
  <dcterms:modified xsi:type="dcterms:W3CDTF">2026-05-29T09:05:06Z</dcterms:modified>
</cp:coreProperties>
</file>